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F189" i="12" l="1"/>
  <c r="E216" i="12"/>
  <c r="G189" i="12"/>
  <c r="F215" i="12"/>
  <c r="F220" i="12"/>
  <c r="H248" i="12"/>
  <c r="H94" i="12"/>
  <c r="H268" i="12"/>
  <c r="G46" i="12"/>
  <c r="G17" i="12"/>
  <c r="G17" i="14"/>
  <c r="D193" i="14"/>
  <c r="H249" i="12"/>
  <c r="H251" i="12"/>
  <c r="G221" i="13"/>
  <c r="G254" i="12"/>
  <c r="G193" i="12"/>
  <c r="G201" i="12"/>
  <c r="G194" i="12"/>
  <c r="G188" i="12"/>
  <c r="G186" i="12"/>
  <c r="H252" i="12" l="1"/>
  <c r="H141" i="12"/>
  <c r="H95" i="12"/>
  <c r="F222" i="12"/>
  <c r="G87" i="14"/>
  <c r="F159" i="14"/>
  <c r="F213" i="14"/>
  <c r="H238" i="12" l="1"/>
  <c r="G90" i="14"/>
  <c r="D203" i="13" l="1"/>
  <c r="F203" i="13"/>
  <c r="G202" i="12"/>
  <c r="F158" i="14" l="1"/>
  <c r="F157" i="14"/>
  <c r="F46" i="12" l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F255" i="12" l="1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G53" i="13"/>
  <c r="G57" i="13"/>
  <c r="F63" i="13"/>
  <c r="F60" i="13"/>
  <c r="F58" i="13"/>
  <c r="F54" i="13"/>
  <c r="F53" i="13" s="1"/>
  <c r="D17" i="13"/>
  <c r="D16" i="13"/>
  <c r="D19" i="13"/>
  <c r="F57" i="13" l="1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J22" i="14" l="1"/>
  <c r="E55" i="14"/>
  <c r="F55" i="14" s="1"/>
  <c r="E49" i="14"/>
  <c r="F49" i="14" s="1"/>
  <c r="F48" i="14" s="1"/>
  <c r="E58" i="14"/>
  <c r="F58" i="14" s="1"/>
  <c r="E53" i="14"/>
  <c r="F53" i="14" s="1"/>
  <c r="D241" i="13"/>
  <c r="J27" i="12"/>
  <c r="J26" i="13"/>
  <c r="F52" i="14" l="1"/>
  <c r="F59" i="14" s="1"/>
  <c r="J28" i="12"/>
  <c r="E64" i="12"/>
  <c r="G64" i="12" s="1"/>
  <c r="F64" i="12" s="1"/>
  <c r="E59" i="12"/>
  <c r="G59" i="12" s="1"/>
  <c r="E61" i="12"/>
  <c r="G61" i="12" s="1"/>
  <c r="F61" i="12" s="1"/>
  <c r="E55" i="12"/>
  <c r="G55" i="12" s="1"/>
  <c r="F60" i="14" l="1"/>
  <c r="D232" i="14"/>
  <c r="F55" i="12"/>
  <c r="G54" i="12"/>
  <c r="G58" i="12"/>
  <c r="F58" i="12" s="1"/>
  <c r="F59" i="12"/>
  <c r="F54" i="12" l="1"/>
  <c r="F65" i="12" s="1"/>
  <c r="G65" i="12"/>
  <c r="D276" i="12" s="1"/>
  <c r="D278" i="12" s="1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<sst xmlns="http://schemas.openxmlformats.org/spreadsheetml/2006/main" count="1072" uniqueCount="259">
  <si>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</si>
  <si>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</si>
  <si>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</si>
  <si>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</si>
  <si>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</si>
  <si>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</si>
  <si>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</si>
  <si>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</si>
  <si>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</si>
  <si>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</si>
  <si>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</si>
  <si>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</si>
  <si>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</si>
  <si>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</si>
  <si>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</si>
  <si>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</si>
  <si>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</si>
  <si>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</si>
  <si>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</si>
  <si>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</si>
  <si>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</si>
  <si>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</si>
  <si>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</si>
  <si>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</si>
  <si>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</si>
  <si>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</si>
  <si>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</si>
  <si>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</si>
  <si>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</si>
  <si>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</si>
  <si>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</si>
  <si>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</si>
  <si>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</si>
  <si>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</si>
  <si>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</si>
  <si>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</si>
  <si>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</si>
  <si>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</si>
  <si>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</si>
  <si>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</si>
  <si>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</si>
  <si>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</si>
  <si>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</si>
  <si>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</si>
  <si>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</si>
  <si>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</si>
  <si>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</si>
  <si>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</si>
  <si>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</si>
  <si>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</si>
  <si>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</si>
  <si>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</si>
  <si>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</si>
  <si>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</si>
  <si>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</si>
  <si>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</si>
  <si>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</si>
  <si>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</si>
  <si>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</si>
  <si>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</si>
  <si>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</si>
  <si>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</si>
  <si>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</si>
  <si>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</si>
  <si>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</si>
  <si>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</si>
  <si>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</si>
  <si>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</si>
  <si>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</si>
  <si>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</si>
  <si>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</si>
  <si>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</si>
  <si>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</si>
  <si>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</si>
  <si>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</si>
  <si>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</si>
  <si>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</si>
  <si>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</si>
  <si>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</si>
  <si>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</si>
  <si>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</si>
  <si>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</si>
  <si>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</si>
  <si>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</si>
  <si>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</si>
  <si>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</si>
  <si>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</si>
  <si>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</si>
  <si>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</si>
  <si>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</si>
  <si>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</si>
  <si>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</si>
  <si>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</si>
  <si>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</si>
  <si>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</si>
  <si>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</si>
  <si>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</si>
  <si>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</si>
  <si>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</si>
  <si>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</si>
  <si>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</si>
  <si>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</si>
  <si>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</si>
  <si>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</si>
  <si>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</si>
  <si>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</si>
  <si>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</si>
  <si>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</si>
  <si>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</si>
  <si>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</si>
  <si>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</si>
  <si>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</si>
  <si>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</si>
  <si>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</si>
  <si>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</si>
  <si>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</si>
  <si>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</si>
  <si>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</si>
  <si>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</si>
  <si>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</si>
  <si>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</si>
  <si>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</si>
  <si>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</si>
  <si>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</si>
  <si>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</si>
  <si>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</si>
  <si>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</si>
  <si>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</si>
  <si>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</si>
  <si>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</si>
  <si>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</si>
  <si>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</si>
  <si>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</si>
  <si>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</si>
  <si>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</si>
  <si>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</si>
  <si>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</si>
  <si>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</si>
  <si>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</si>
  <si>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</si>
  <si>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</si>
  <si>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</si>
  <si>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</si>
  <si>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</si>
  <si>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</si>
  <si>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</si>
  <si>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</si>
  <si>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</si>
  <si>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</si>
  <si>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</si>
  <si>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</si>
  <si>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</si>
  <si>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</si>
  <si>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</si>
  <si>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</si>
  <si>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</si>
  <si>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</si>
  <si>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</si>
  <si>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</si>
  <si>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</si>
  <si>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</si>
  <si>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</si>
  <si>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</si>
  <si>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</si>
  <si>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</si>
  <si>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</si>
  <si>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</si>
  <si>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</si>
  <si>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</si>
  <si>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</si>
  <si>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</si>
  <si>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</si>
  <si>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</si>
  <si>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</si>
  <si>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</si>
  <si>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</si>
  <si>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</si>
  <si>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</si>
  <si>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</si>
  <si>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</si>
  <si>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</si>
  <si>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</si>
  <si>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</si>
  <si>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</si>
  <si>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</si>
  <si>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</si>
  <si>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</si>
  <si>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</si>
  <si>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</si>
  <si>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</si>
  <si>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</si>
  <si>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</si>
  <si>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</si>
  <si>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</si>
  <si>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</si>
  <si>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</si>
  <si>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</si>
  <si>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</si>
  <si>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</si>
  <si>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</si>
  <si>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</si>
  <si>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</si>
  <si>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</si>
  <si>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</si>
  <si>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</si>
  <si>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</si>
  <si>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</si>
  <si>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</si>
  <si>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</si>
  <si>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</si>
  <si>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</si>
  <si>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</si>
  <si>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</si>
  <si>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</si>
  <si>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</si>
  <si>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</si>
  <si>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</si>
  <si>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</si>
  <si>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</si>
  <si>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</si>
  <si>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</si>
  <si>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</si>
  <si>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</si>
  <si>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</si>
  <si>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</si>
  <si>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</si>
  <si>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</si>
  <si>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</si>
  <si>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</si>
  <si>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</si>
  <si>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</si>
  <si>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</si>
  <si>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</si>
  <si>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</si>
  <si>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</si>
  <si>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</si>
  <si>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</si>
  <si>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</si>
  <si>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</si>
  <si>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</si>
  <si>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</si>
  <si>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</si>
  <si>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</si>
  <si>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</si>
  <si>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</si>
  <si>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</si>
  <si>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</si>
  <si>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</si>
  <si>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</si>
  <si>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</si>
  <si>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</si>
  <si>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</si>
  <si>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</si>
  <si>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</si>
  <si>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</si>
  <si>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</si>
  <si>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</si>
  <si>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</si>
  <si>
    <t>Вывоз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</si>
</sst>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top"/>
    </xf>
    <xf numFmtId="0" fontId="17" fillId="0" borderId="0" xfId="3" applyFont="1" applyFill="1" applyBorder="1"/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6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12" zoomScale="70" zoomScaleSheetLayoutView="70" workbookViewId="0">
      <selection activeCell="F190" sqref="F190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96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91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91">
        <v>46</v>
      </c>
      <c r="D17" s="162">
        <f t="shared" ref="D17:D19" si="0">E17+F17+G17</f>
        <v>23283.091092889001</v>
      </c>
      <c r="E17" s="114">
        <v>9124.8799999999992</v>
      </c>
      <c r="F17" s="114">
        <v>3882</v>
      </c>
      <c r="G17" s="169">
        <f>10154.76-362.715-176.27599+386.243635789-164.6075929+454.53481+0.00001-15.72878</f>
        <v>10276.211092889</v>
      </c>
      <c r="H17" s="169">
        <v>0</v>
      </c>
      <c r="I17" s="169">
        <v>1.1499999999999999</v>
      </c>
      <c r="J17" s="114">
        <f t="shared" ref="J17:J25" si="1">(C17*D17*(1+H17/100)*I17*12)</f>
        <v>14780106.225765936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91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91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92">
        <v>76</v>
      </c>
      <c r="D20" s="162">
        <f>E20+F20+G20</f>
        <v>2206.2437260000002</v>
      </c>
      <c r="E20" s="114"/>
      <c r="F20" s="179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26085832.153448734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59" t="s">
        <v>24</v>
      </c>
      <c r="B27" s="260"/>
      <c r="C27" s="180"/>
      <c r="D27" s="181"/>
      <c r="E27" s="181"/>
      <c r="F27" s="181"/>
      <c r="G27" s="181"/>
      <c r="H27" s="181"/>
      <c r="I27" s="181"/>
      <c r="J27" s="114">
        <f>J21+J26</f>
        <v>26085832.153448734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185">
        <f>J27-K28</f>
        <v>-9984.6265512667596</v>
      </c>
      <c r="K28" s="193">
        <v>26095816.780000001</v>
      </c>
    </row>
    <row r="29" spans="1:31" ht="208.5" customHeight="1" x14ac:dyDescent="0.25">
      <c r="A29" s="263" t="s">
        <v>100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31" ht="15.75" customHeight="1" x14ac:dyDescent="0.25"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31" ht="21" customHeight="1" x14ac:dyDescent="0.25">
      <c r="B31" s="245" t="s">
        <v>84</v>
      </c>
      <c r="C31" s="245"/>
      <c r="D31" s="245"/>
      <c r="E31" s="245"/>
      <c r="F31" s="245"/>
      <c r="G31" s="245"/>
      <c r="H31" s="245"/>
      <c r="I31" s="245"/>
    </row>
    <row r="33" spans="1:9" ht="26.25" customHeight="1" x14ac:dyDescent="0.25">
      <c r="A33" s="205" t="s">
        <v>82</v>
      </c>
      <c r="B33" s="211" t="s">
        <v>33</v>
      </c>
      <c r="C33" s="211" t="s">
        <v>28</v>
      </c>
      <c r="D33" s="211" t="s">
        <v>29</v>
      </c>
      <c r="E33" s="211" t="s">
        <v>30</v>
      </c>
      <c r="F33" s="226" t="s">
        <v>97</v>
      </c>
      <c r="G33" s="227"/>
      <c r="H33" s="228"/>
      <c r="I33" s="31"/>
    </row>
    <row r="34" spans="1:9" ht="39.75" customHeight="1" x14ac:dyDescent="0.25">
      <c r="A34" s="206"/>
      <c r="B34" s="212"/>
      <c r="C34" s="212"/>
      <c r="D34" s="212"/>
      <c r="E34" s="212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195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7" t="s">
        <v>85</v>
      </c>
      <c r="C40" s="247"/>
      <c r="D40" s="247"/>
      <c r="E40" s="247"/>
      <c r="F40" s="247"/>
    </row>
    <row r="42" spans="1:9" ht="26.25" customHeight="1" x14ac:dyDescent="0.25">
      <c r="A42" s="205" t="s">
        <v>82</v>
      </c>
      <c r="B42" s="211" t="s">
        <v>33</v>
      </c>
      <c r="C42" s="211" t="s">
        <v>34</v>
      </c>
      <c r="D42" s="211" t="s">
        <v>35</v>
      </c>
      <c r="E42" s="211" t="s">
        <v>36</v>
      </c>
      <c r="F42" s="213" t="s">
        <v>97</v>
      </c>
      <c r="G42" s="213"/>
      <c r="H42" s="213"/>
      <c r="I42" s="31"/>
    </row>
    <row r="43" spans="1:9" ht="51" customHeight="1" x14ac:dyDescent="0.25">
      <c r="A43" s="206"/>
      <c r="B43" s="212"/>
      <c r="C43" s="212"/>
      <c r="D43" s="212"/>
      <c r="E43" s="212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194900</v>
      </c>
      <c r="G46" s="114">
        <f>111900+70000+13000</f>
        <v>194900</v>
      </c>
      <c r="H46" s="38"/>
      <c r="I46" s="7"/>
    </row>
    <row r="47" spans="1:9" x14ac:dyDescent="0.25">
      <c r="A47" s="195" t="s">
        <v>32</v>
      </c>
      <c r="B47" s="201"/>
      <c r="C47" s="15" t="s">
        <v>25</v>
      </c>
      <c r="D47" s="15" t="s">
        <v>25</v>
      </c>
      <c r="E47" s="112" t="s">
        <v>25</v>
      </c>
      <c r="F47" s="112">
        <f>F46+F45</f>
        <v>202490</v>
      </c>
      <c r="G47" s="114">
        <f>G46+G45</f>
        <v>202490</v>
      </c>
      <c r="H47" s="38"/>
      <c r="I47" s="7"/>
    </row>
    <row r="49" spans="1:11" ht="33" customHeight="1" x14ac:dyDescent="0.25">
      <c r="B49" s="246" t="s">
        <v>87</v>
      </c>
      <c r="C49" s="246"/>
      <c r="D49" s="246"/>
      <c r="E49" s="246"/>
      <c r="F49" s="246"/>
      <c r="G49" s="246"/>
      <c r="H49" s="246"/>
      <c r="I49" s="246"/>
    </row>
    <row r="51" spans="1:11" ht="31.5" customHeight="1" x14ac:dyDescent="0.25">
      <c r="A51" s="207" t="s">
        <v>82</v>
      </c>
      <c r="B51" s="213" t="s">
        <v>37</v>
      </c>
      <c r="C51" s="213"/>
      <c r="D51" s="213"/>
      <c r="E51" s="211" t="s">
        <v>38</v>
      </c>
      <c r="F51" s="213" t="s">
        <v>31</v>
      </c>
      <c r="G51" s="213"/>
      <c r="H51" s="213"/>
      <c r="I51" s="40"/>
    </row>
    <row r="52" spans="1:11" ht="41.25" customHeight="1" x14ac:dyDescent="0.25">
      <c r="A52" s="208"/>
      <c r="B52" s="213"/>
      <c r="C52" s="213"/>
      <c r="D52" s="213"/>
      <c r="E52" s="212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48">
        <v>2</v>
      </c>
      <c r="C53" s="248"/>
      <c r="D53" s="248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49" t="s">
        <v>88</v>
      </c>
      <c r="C54" s="250"/>
      <c r="D54" s="251"/>
      <c r="E54" s="114" t="s">
        <v>25</v>
      </c>
      <c r="F54" s="114">
        <f>G54</f>
        <v>5738883.0737587214</v>
      </c>
      <c r="G54" s="114">
        <f>G55</f>
        <v>5738883.0737587214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49" t="s">
        <v>89</v>
      </c>
      <c r="C55" s="250"/>
      <c r="D55" s="251"/>
      <c r="E55" s="114">
        <f>J27</f>
        <v>26085832.153448734</v>
      </c>
      <c r="F55" s="114">
        <f>G55</f>
        <v>5738883.0737587214</v>
      </c>
      <c r="G55" s="114">
        <f>E55*22%</f>
        <v>5738883.0737587214</v>
      </c>
      <c r="H55" s="114"/>
      <c r="I55" s="7"/>
    </row>
    <row r="56" spans="1:11" ht="16.5" customHeight="1" x14ac:dyDescent="0.25">
      <c r="A56" s="43" t="s">
        <v>4</v>
      </c>
      <c r="B56" s="249" t="s">
        <v>90</v>
      </c>
      <c r="C56" s="250"/>
      <c r="D56" s="251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49" t="s">
        <v>91</v>
      </c>
      <c r="C57" s="250"/>
      <c r="D57" s="251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49" t="s">
        <v>92</v>
      </c>
      <c r="C58" s="250"/>
      <c r="D58" s="251"/>
      <c r="E58" s="114" t="s">
        <v>25</v>
      </c>
      <c r="F58" s="114">
        <f>G58</f>
        <v>812053.5167569106</v>
      </c>
      <c r="G58" s="114">
        <f>G59+G61</f>
        <v>812053.5167569106</v>
      </c>
      <c r="H58" s="114"/>
      <c r="I58" s="7"/>
    </row>
    <row r="59" spans="1:11" ht="41.25" customHeight="1" x14ac:dyDescent="0.25">
      <c r="A59" s="43" t="s">
        <v>6</v>
      </c>
      <c r="B59" s="253" t="s">
        <v>93</v>
      </c>
      <c r="C59" s="254"/>
      <c r="D59" s="255"/>
      <c r="E59" s="114">
        <f>J27</f>
        <v>26085832.153448734</v>
      </c>
      <c r="F59" s="114">
        <f>G59</f>
        <v>759881.85245001316</v>
      </c>
      <c r="G59" s="114">
        <f>E59*2.9%+3392.73-0.01</f>
        <v>759881.85245001316</v>
      </c>
      <c r="H59" s="114"/>
      <c r="I59" s="7"/>
    </row>
    <row r="60" spans="1:11" ht="34.5" customHeight="1" x14ac:dyDescent="0.25">
      <c r="A60" s="43" t="s">
        <v>7</v>
      </c>
      <c r="B60" s="249" t="s">
        <v>94</v>
      </c>
      <c r="C60" s="250"/>
      <c r="D60" s="251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49" t="s">
        <v>95</v>
      </c>
      <c r="C61" s="250"/>
      <c r="D61" s="251"/>
      <c r="E61" s="114">
        <f>J27</f>
        <v>26085832.153448734</v>
      </c>
      <c r="F61" s="114">
        <f>G61</f>
        <v>52171.664306897474</v>
      </c>
      <c r="G61" s="114">
        <f>E61*0.2%</f>
        <v>52171.664306897474</v>
      </c>
      <c r="H61" s="114"/>
      <c r="I61" s="7"/>
    </row>
    <row r="62" spans="1:11" ht="33.75" customHeight="1" x14ac:dyDescent="0.25">
      <c r="A62" s="43" t="s">
        <v>42</v>
      </c>
      <c r="B62" s="249" t="s">
        <v>96</v>
      </c>
      <c r="C62" s="250"/>
      <c r="D62" s="251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49" t="s">
        <v>96</v>
      </c>
      <c r="C63" s="250"/>
      <c r="D63" s="251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49" t="s">
        <v>98</v>
      </c>
      <c r="C64" s="250"/>
      <c r="D64" s="251"/>
      <c r="E64" s="114">
        <f>J27</f>
        <v>26085832.153448734</v>
      </c>
      <c r="F64" s="114">
        <f>G64</f>
        <v>1330377.4398258855</v>
      </c>
      <c r="G64" s="114">
        <f>E64*5.1%</f>
        <v>1330377.4398258855</v>
      </c>
      <c r="H64" s="114"/>
      <c r="I64" s="7"/>
    </row>
    <row r="65" spans="1:49" ht="30.75" customHeight="1" x14ac:dyDescent="0.25">
      <c r="A65" s="252" t="s">
        <v>32</v>
      </c>
      <c r="B65" s="252"/>
      <c r="C65" s="252"/>
      <c r="D65" s="252"/>
      <c r="E65" s="114" t="s">
        <v>25</v>
      </c>
      <c r="F65" s="173">
        <f>F54+F58+F64</f>
        <v>7881314.0303415172</v>
      </c>
      <c r="G65" s="173">
        <f>G54+G58+G64</f>
        <v>7881314.0303415172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32" t="s">
        <v>99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</row>
    <row r="68" spans="1:49" ht="21" customHeight="1" x14ac:dyDescent="0.25">
      <c r="B68" s="278"/>
      <c r="C68" s="278"/>
      <c r="D68" s="278"/>
      <c r="E68" s="278"/>
      <c r="F68" s="278"/>
    </row>
    <row r="69" spans="1:49" s="46" customFormat="1" ht="27" customHeight="1" x14ac:dyDescent="0.25">
      <c r="A69" s="233" t="s">
        <v>102</v>
      </c>
      <c r="B69" s="233"/>
      <c r="C69" s="233"/>
      <c r="D69" s="233"/>
      <c r="E69" s="233"/>
      <c r="F69" s="233"/>
      <c r="G69" s="233"/>
      <c r="H69" s="233"/>
      <c r="I69" s="233"/>
      <c r="J69" s="233"/>
      <c r="K69" s="233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07" t="s">
        <v>82</v>
      </c>
      <c r="B75" s="229" t="s">
        <v>0</v>
      </c>
      <c r="C75" s="229"/>
      <c r="D75" s="229"/>
      <c r="E75" s="229" t="s">
        <v>45</v>
      </c>
      <c r="F75" s="229" t="s">
        <v>46</v>
      </c>
      <c r="G75" s="226" t="s">
        <v>31</v>
      </c>
      <c r="H75" s="227"/>
      <c r="I75" s="228"/>
    </row>
    <row r="76" spans="1:49" s="46" customFormat="1" ht="51" customHeight="1" x14ac:dyDescent="0.25">
      <c r="A76" s="208"/>
      <c r="B76" s="229"/>
      <c r="C76" s="229"/>
      <c r="D76" s="229"/>
      <c r="E76" s="229"/>
      <c r="F76" s="229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30">
        <v>2</v>
      </c>
      <c r="C77" s="230"/>
      <c r="D77" s="230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31"/>
      <c r="C78" s="231"/>
      <c r="D78" s="231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31"/>
      <c r="C79" s="231"/>
      <c r="D79" s="231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31"/>
      <c r="C80" s="231"/>
      <c r="D80" s="231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16" t="s">
        <v>24</v>
      </c>
      <c r="B81" s="235"/>
      <c r="C81" s="235"/>
      <c r="D81" s="217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36" t="s">
        <v>103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33" t="s">
        <v>105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07" t="s">
        <v>82</v>
      </c>
      <c r="B91" s="213" t="s">
        <v>56</v>
      </c>
      <c r="C91" s="213"/>
      <c r="D91" s="211" t="s">
        <v>57</v>
      </c>
      <c r="E91" s="211" t="s">
        <v>58</v>
      </c>
      <c r="F91" s="240" t="s">
        <v>31</v>
      </c>
      <c r="G91" s="241"/>
      <c r="H91" s="242"/>
    </row>
    <row r="92" spans="1:49" ht="51.75" customHeight="1" x14ac:dyDescent="0.25">
      <c r="A92" s="208"/>
      <c r="B92" s="213"/>
      <c r="C92" s="213"/>
      <c r="D92" s="212"/>
      <c r="E92" s="212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37">
        <v>2</v>
      </c>
      <c r="C93" s="237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38" t="s">
        <v>60</v>
      </c>
      <c r="C94" s="238"/>
      <c r="D94" s="171">
        <v>166346267</v>
      </c>
      <c r="E94" s="171">
        <v>1.5</v>
      </c>
      <c r="F94" s="114">
        <v>2495194</v>
      </c>
      <c r="G94" s="169"/>
      <c r="H94" s="114">
        <f>2321107+1-1</f>
        <v>2321107</v>
      </c>
    </row>
    <row r="95" spans="1:49" x14ac:dyDescent="0.25">
      <c r="A95" s="202" t="s">
        <v>24</v>
      </c>
      <c r="B95" s="239"/>
      <c r="C95" s="203"/>
      <c r="D95" s="112"/>
      <c r="E95" s="169" t="s">
        <v>25</v>
      </c>
      <c r="F95" s="111"/>
      <c r="G95" s="169"/>
      <c r="H95" s="114">
        <f>H94</f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04" t="s">
        <v>109</v>
      </c>
      <c r="B97" s="204"/>
      <c r="C97" s="204"/>
      <c r="D97" s="204"/>
      <c r="E97" s="204"/>
      <c r="F97" s="204"/>
      <c r="G97" s="204"/>
      <c r="H97" s="204"/>
      <c r="I97" s="204"/>
      <c r="J97" s="204"/>
      <c r="K97" s="204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25" t="s">
        <v>110</v>
      </c>
      <c r="B99" s="225"/>
      <c r="C99" s="225"/>
      <c r="D99" s="225"/>
      <c r="E99" s="225"/>
      <c r="F99" s="225"/>
      <c r="G99" s="225"/>
      <c r="H99" s="225"/>
      <c r="I99" s="225"/>
      <c r="J99" s="225"/>
      <c r="K99" s="225"/>
    </row>
    <row r="100" spans="1:50" ht="17.25" customHeight="1" x14ac:dyDescent="0.25">
      <c r="A100" s="234" t="s">
        <v>104</v>
      </c>
      <c r="B100" s="234"/>
      <c r="C100" s="234"/>
      <c r="D100" s="234"/>
      <c r="E100" s="234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07" t="s">
        <v>82</v>
      </c>
      <c r="B105" s="194" t="s">
        <v>0</v>
      </c>
      <c r="C105" s="194" t="s">
        <v>45</v>
      </c>
      <c r="D105" s="194" t="s">
        <v>46</v>
      </c>
      <c r="E105" s="219" t="s">
        <v>31</v>
      </c>
      <c r="F105" s="220"/>
      <c r="G105" s="221"/>
      <c r="H105" s="58"/>
    </row>
    <row r="106" spans="1:50" ht="48.75" customHeight="1" x14ac:dyDescent="0.25">
      <c r="A106" s="208"/>
      <c r="B106" s="194"/>
      <c r="C106" s="194"/>
      <c r="D106" s="194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02" t="s">
        <v>24</v>
      </c>
      <c r="B110" s="203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23" t="s">
        <v>111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24" t="s">
        <v>112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07" t="s">
        <v>82</v>
      </c>
      <c r="B120" s="194" t="s">
        <v>0</v>
      </c>
      <c r="C120" s="194" t="s">
        <v>45</v>
      </c>
      <c r="D120" s="194" t="s">
        <v>46</v>
      </c>
      <c r="E120" s="219" t="s">
        <v>31</v>
      </c>
      <c r="F120" s="220"/>
      <c r="G120" s="221"/>
      <c r="H120" s="58"/>
    </row>
    <row r="121" spans="1:50" ht="47.25" customHeight="1" x14ac:dyDescent="0.25">
      <c r="A121" s="208"/>
      <c r="B121" s="194"/>
      <c r="C121" s="194"/>
      <c r="D121" s="194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02" t="s">
        <v>24</v>
      </c>
      <c r="B125" s="203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04" t="s">
        <v>113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25" t="s">
        <v>114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07" t="s">
        <v>82</v>
      </c>
      <c r="B137" s="194" t="s">
        <v>33</v>
      </c>
      <c r="C137" s="194" t="s">
        <v>61</v>
      </c>
      <c r="D137" s="194" t="s">
        <v>62</v>
      </c>
      <c r="E137" s="194" t="s">
        <v>63</v>
      </c>
      <c r="F137" s="219" t="s">
        <v>31</v>
      </c>
      <c r="G137" s="220"/>
      <c r="H137" s="221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08"/>
      <c r="B138" s="194"/>
      <c r="C138" s="194"/>
      <c r="D138" s="194"/>
      <c r="E138" s="194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16" t="s">
        <v>65</v>
      </c>
      <c r="B142" s="217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04" t="s">
        <v>116</v>
      </c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07" t="s">
        <v>82</v>
      </c>
      <c r="B148" s="194" t="s">
        <v>33</v>
      </c>
      <c r="C148" s="194" t="s">
        <v>66</v>
      </c>
      <c r="D148" s="194" t="s">
        <v>67</v>
      </c>
      <c r="E148" s="219" t="s">
        <v>31</v>
      </c>
      <c r="F148" s="220"/>
      <c r="G148" s="221"/>
      <c r="H148" s="58"/>
      <c r="I148" s="74"/>
      <c r="J148" s="7"/>
    </row>
    <row r="149" spans="1:11" ht="31.5" x14ac:dyDescent="0.25">
      <c r="A149" s="208"/>
      <c r="B149" s="194"/>
      <c r="C149" s="194"/>
      <c r="D149" s="194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02" t="s">
        <v>24</v>
      </c>
      <c r="B153" s="203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18" t="s">
        <v>119</v>
      </c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07" t="s">
        <v>82</v>
      </c>
      <c r="B159" s="194" t="s">
        <v>0</v>
      </c>
      <c r="C159" s="194" t="s">
        <v>68</v>
      </c>
      <c r="D159" s="194" t="s">
        <v>69</v>
      </c>
      <c r="E159" s="194" t="s">
        <v>70</v>
      </c>
      <c r="F159" s="219" t="s">
        <v>31</v>
      </c>
      <c r="G159" s="220"/>
      <c r="H159" s="221"/>
      <c r="I159" s="58"/>
      <c r="J159" s="7"/>
    </row>
    <row r="160" spans="1:11" ht="47.25" x14ac:dyDescent="0.25">
      <c r="A160" s="208"/>
      <c r="B160" s="194"/>
      <c r="C160" s="194"/>
      <c r="D160" s="194"/>
      <c r="E160" s="194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16" t="s">
        <v>65</v>
      </c>
      <c r="B166" s="217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04" t="s">
        <v>121</v>
      </c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251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07" t="s">
        <v>82</v>
      </c>
      <c r="B172" s="194" t="s">
        <v>0</v>
      </c>
      <c r="C172" s="194" t="s">
        <v>71</v>
      </c>
      <c r="D172" s="194" t="s">
        <v>252</v>
      </c>
      <c r="E172" s="219" t="s">
        <v>31</v>
      </c>
      <c r="F172" s="220"/>
      <c r="G172" s="221"/>
      <c r="H172" s="58"/>
      <c r="I172" s="74"/>
      <c r="J172" s="7"/>
    </row>
    <row r="173" spans="1:11" ht="47.25" x14ac:dyDescent="0.25">
      <c r="A173" s="208"/>
      <c r="B173" s="194"/>
      <c r="C173" s="194"/>
      <c r="D173" s="194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02" t="s">
        <v>24</v>
      </c>
      <c r="B177" s="203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22" t="s">
        <v>123</v>
      </c>
      <c r="B179" s="222"/>
      <c r="C179" s="222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07" t="s">
        <v>82</v>
      </c>
      <c r="B183" s="194" t="s">
        <v>33</v>
      </c>
      <c r="C183" s="194" t="s">
        <v>74</v>
      </c>
      <c r="D183" s="194" t="s">
        <v>75</v>
      </c>
      <c r="E183" s="219" t="s">
        <v>31</v>
      </c>
      <c r="F183" s="220"/>
      <c r="G183" s="221"/>
      <c r="H183" s="58"/>
      <c r="I183" s="74"/>
      <c r="J183" s="7"/>
    </row>
    <row r="184" spans="1:11" ht="47.25" x14ac:dyDescent="0.25">
      <c r="A184" s="208"/>
      <c r="B184" s="194"/>
      <c r="C184" s="194"/>
      <c r="D184" s="194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7" t="s">
        <v>186</v>
      </c>
      <c r="C188" s="188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89" t="s">
        <v>187</v>
      </c>
      <c r="C189" s="188" t="s">
        <v>185</v>
      </c>
      <c r="D189" s="17">
        <v>12</v>
      </c>
      <c r="E189" s="112">
        <f t="shared" si="4"/>
        <v>1543402.3900000001</v>
      </c>
      <c r="F189" s="162">
        <f>566806.05-22500-105000-2382.83+11622.08+6573.33</f>
        <v>455118.63000000006</v>
      </c>
      <c r="G189" s="112">
        <f>777193.95+22500+105000-6310.48-60600+203450+47050.29</f>
        <v>1088283.76</v>
      </c>
      <c r="H189" s="72"/>
      <c r="I189" s="74"/>
      <c r="J189" s="7"/>
    </row>
    <row r="190" spans="1:11" x14ac:dyDescent="0.25">
      <c r="A190" s="15">
        <v>5</v>
      </c>
      <c r="B190" s="187" t="s">
        <v>188</v>
      </c>
      <c r="C190" s="188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7" t="s">
        <v>189</v>
      </c>
      <c r="C191" s="188" t="s">
        <v>185</v>
      </c>
      <c r="D191" s="17">
        <v>12</v>
      </c>
      <c r="E191" s="112">
        <f t="shared" si="4"/>
        <v>67744.2</v>
      </c>
      <c r="F191" s="162"/>
      <c r="G191" s="190">
        <v>67744.2</v>
      </c>
      <c r="H191" s="72"/>
      <c r="I191" s="74"/>
      <c r="J191" s="7"/>
    </row>
    <row r="192" spans="1:11" x14ac:dyDescent="0.25">
      <c r="A192" s="15">
        <v>7</v>
      </c>
      <c r="B192" s="187" t="s">
        <v>190</v>
      </c>
      <c r="C192" s="188" t="s">
        <v>185</v>
      </c>
      <c r="D192" s="17">
        <v>12</v>
      </c>
      <c r="E192" s="112">
        <f t="shared" si="4"/>
        <v>22200</v>
      </c>
      <c r="F192" s="162"/>
      <c r="G192" s="190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7" t="s">
        <v>191</v>
      </c>
      <c r="C193" s="188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7" t="s">
        <v>192</v>
      </c>
      <c r="C194" s="188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7" t="s">
        <v>193</v>
      </c>
      <c r="C195" s="188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7" t="s">
        <v>200</v>
      </c>
      <c r="C196" s="188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8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7" t="s">
        <v>195</v>
      </c>
      <c r="C198" s="188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7" t="s">
        <v>258</v>
      </c>
      <c r="C199" s="188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7" t="s">
        <v>202</v>
      </c>
      <c r="C200" s="188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7" t="s">
        <v>196</v>
      </c>
      <c r="C201" s="188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7" t="s">
        <v>197</v>
      </c>
      <c r="C202" s="188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02" t="s">
        <v>24</v>
      </c>
      <c r="B206" s="203"/>
      <c r="C206" s="17" t="s">
        <v>25</v>
      </c>
      <c r="D206" s="17" t="s">
        <v>25</v>
      </c>
      <c r="E206" s="112">
        <f t="shared" ref="E206:F206" si="6">SUM(E186:E205)</f>
        <v>3087038.5300000003</v>
      </c>
      <c r="F206" s="112">
        <f t="shared" si="6"/>
        <v>455118.63000000006</v>
      </c>
      <c r="G206" s="112">
        <f>SUM(G186:G205)</f>
        <v>2631919.9000000004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04" t="s">
        <v>125</v>
      </c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07" t="s">
        <v>82</v>
      </c>
      <c r="B212" s="194" t="s">
        <v>0</v>
      </c>
      <c r="C212" s="194" t="s">
        <v>77</v>
      </c>
      <c r="D212" s="219" t="s">
        <v>31</v>
      </c>
      <c r="E212" s="220"/>
      <c r="F212" s="221"/>
      <c r="G212" s="58"/>
      <c r="H212" s="74"/>
      <c r="I212" s="74"/>
      <c r="J212" s="7"/>
    </row>
    <row r="213" spans="1:10" ht="31.5" x14ac:dyDescent="0.25">
      <c r="A213" s="208"/>
      <c r="B213" s="194"/>
      <c r="C213" s="194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122112</v>
      </c>
      <c r="E215" s="161"/>
      <c r="F215" s="161">
        <f>42112+80000</f>
        <v>122112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826511</v>
      </c>
      <c r="E220" s="161"/>
      <c r="F220" s="161">
        <f>387360+126150+207000+59000+1+47000</f>
        <v>826511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02" t="s">
        <v>24</v>
      </c>
      <c r="B228" s="203"/>
      <c r="C228" s="17" t="s">
        <v>25</v>
      </c>
      <c r="D228" s="112">
        <f>SUM(D215:D227)</f>
        <v>1749869.2599999998</v>
      </c>
      <c r="E228" s="112">
        <f>SUM(E215:E225)</f>
        <v>10900</v>
      </c>
      <c r="F228" s="112">
        <f>SUM(F215:F227)</f>
        <v>1738969.2599999998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04" t="s">
        <v>127</v>
      </c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07" t="s">
        <v>82</v>
      </c>
      <c r="B234" s="207" t="s">
        <v>33</v>
      </c>
      <c r="C234" s="209"/>
      <c r="D234" s="205" t="s">
        <v>71</v>
      </c>
      <c r="E234" s="211" t="s">
        <v>79</v>
      </c>
      <c r="F234" s="213" t="s">
        <v>31</v>
      </c>
      <c r="G234" s="213"/>
      <c r="H234" s="213"/>
      <c r="I234" s="86"/>
      <c r="J234" s="31"/>
    </row>
    <row r="235" spans="1:11" ht="54.75" customHeight="1" x14ac:dyDescent="0.25">
      <c r="A235" s="208"/>
      <c r="B235" s="208"/>
      <c r="C235" s="210"/>
      <c r="D235" s="206"/>
      <c r="E235" s="212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199">
        <v>2</v>
      </c>
      <c r="C236" s="200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197" t="s">
        <v>217</v>
      </c>
      <c r="C237" s="198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197" t="s">
        <v>218</v>
      </c>
      <c r="C238" s="198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197" t="s">
        <v>237</v>
      </c>
      <c r="C239" s="198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197" t="s">
        <v>219</v>
      </c>
      <c r="C240" s="198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195" t="s">
        <v>32</v>
      </c>
      <c r="B241" s="215"/>
      <c r="C241" s="201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07" t="s">
        <v>82</v>
      </c>
      <c r="B245" s="207" t="s">
        <v>33</v>
      </c>
      <c r="C245" s="209"/>
      <c r="D245" s="205" t="s">
        <v>71</v>
      </c>
      <c r="E245" s="211" t="s">
        <v>79</v>
      </c>
      <c r="F245" s="213" t="s">
        <v>31</v>
      </c>
      <c r="G245" s="213"/>
      <c r="H245" s="213"/>
      <c r="I245" s="86"/>
      <c r="J245" s="31"/>
    </row>
    <row r="246" spans="1:10" ht="54.75" customHeight="1" x14ac:dyDescent="0.25">
      <c r="A246" s="208"/>
      <c r="B246" s="208"/>
      <c r="C246" s="210"/>
      <c r="D246" s="206"/>
      <c r="E246" s="212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199">
        <v>2</v>
      </c>
      <c r="C247" s="200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195" t="s">
        <v>220</v>
      </c>
      <c r="C248" s="201"/>
      <c r="D248" s="114"/>
      <c r="E248" s="114"/>
      <c r="F248" s="114">
        <f>G248+H248</f>
        <v>1967482.67</v>
      </c>
      <c r="G248" s="114"/>
      <c r="H248" s="114">
        <f>2932277.67-242812.08-2551.52-672431.4-47000</f>
        <v>1967482.67</v>
      </c>
      <c r="I248" s="74"/>
      <c r="J248" s="7"/>
    </row>
    <row r="249" spans="1:10" ht="21.75" customHeight="1" x14ac:dyDescent="0.25">
      <c r="A249" s="21">
        <v>2</v>
      </c>
      <c r="B249" s="195" t="s">
        <v>221</v>
      </c>
      <c r="C249" s="196"/>
      <c r="D249" s="114"/>
      <c r="E249" s="114"/>
      <c r="F249" s="114">
        <f t="shared" ref="F249:F254" si="8">G249+H249</f>
        <v>201574.78</v>
      </c>
      <c r="G249" s="114"/>
      <c r="H249" s="114">
        <f>155618-43360+89316.78</f>
        <v>201574.78</v>
      </c>
      <c r="I249" s="74"/>
      <c r="J249" s="7"/>
    </row>
    <row r="250" spans="1:10" ht="21.75" customHeight="1" x14ac:dyDescent="0.25">
      <c r="A250" s="21">
        <v>3</v>
      </c>
      <c r="B250" s="195" t="s">
        <v>222</v>
      </c>
      <c r="C250" s="196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195" t="s">
        <v>223</v>
      </c>
      <c r="C251" s="196"/>
      <c r="D251" s="114"/>
      <c r="E251" s="114"/>
      <c r="F251" s="114">
        <f t="shared" si="8"/>
        <v>92425.300000000017</v>
      </c>
      <c r="G251" s="114"/>
      <c r="H251" s="114">
        <f>150000+42812.08-11070-89316.78</f>
        <v>92425.300000000017</v>
      </c>
      <c r="I251" s="74"/>
      <c r="J251" s="7"/>
    </row>
    <row r="252" spans="1:10" ht="21.75" customHeight="1" x14ac:dyDescent="0.25">
      <c r="A252" s="21">
        <v>5</v>
      </c>
      <c r="B252" s="195" t="s">
        <v>224</v>
      </c>
      <c r="C252" s="196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195" t="s">
        <v>225</v>
      </c>
      <c r="C253" s="196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195" t="s">
        <v>226</v>
      </c>
      <c r="C254" s="196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195" t="s">
        <v>228</v>
      </c>
      <c r="C255" s="196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195" t="s">
        <v>227</v>
      </c>
      <c r="C256" s="196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64" t="s">
        <v>234</v>
      </c>
      <c r="C257" s="265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195" t="s">
        <v>32</v>
      </c>
      <c r="B258" s="215"/>
      <c r="C258" s="201"/>
      <c r="D258" s="114"/>
      <c r="E258" s="114" t="s">
        <v>25</v>
      </c>
      <c r="F258" s="114">
        <f>SUM(F248:F257)</f>
        <v>2923890.6699999995</v>
      </c>
      <c r="G258" s="114">
        <f t="shared" ref="G258" si="9">SUM(G248:G257)</f>
        <v>104977.92</v>
      </c>
      <c r="H258" s="114">
        <f>SUM(H248:H257)</f>
        <v>2818912.7499999995</v>
      </c>
      <c r="I258" s="7"/>
      <c r="J258" s="7"/>
    </row>
    <row r="259" spans="1:11" ht="135" customHeight="1" x14ac:dyDescent="0.25">
      <c r="A259" s="236" t="s">
        <v>129</v>
      </c>
      <c r="B259" s="236"/>
      <c r="C259" s="236"/>
      <c r="D259" s="236"/>
      <c r="E259" s="236"/>
      <c r="F259" s="236"/>
      <c r="G259" s="236"/>
      <c r="H259" s="236"/>
      <c r="I259" s="236"/>
      <c r="J259" s="236"/>
      <c r="K259" s="236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07" t="s">
        <v>82</v>
      </c>
      <c r="B263" s="207" t="s">
        <v>33</v>
      </c>
      <c r="C263" s="209"/>
      <c r="D263" s="205" t="s">
        <v>71</v>
      </c>
      <c r="E263" s="211" t="s">
        <v>79</v>
      </c>
      <c r="F263" s="213" t="s">
        <v>31</v>
      </c>
      <c r="G263" s="213"/>
      <c r="H263" s="213"/>
      <c r="I263" s="86"/>
      <c r="J263" s="31"/>
    </row>
    <row r="264" spans="1:11" ht="54.75" customHeight="1" x14ac:dyDescent="0.25">
      <c r="A264" s="208"/>
      <c r="B264" s="208"/>
      <c r="C264" s="210"/>
      <c r="D264" s="206"/>
      <c r="E264" s="212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199">
        <v>2</v>
      </c>
      <c r="C265" s="200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195" t="s">
        <v>236</v>
      </c>
      <c r="C266" s="201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279" t="s">
        <v>216</v>
      </c>
      <c r="C267" s="196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195" t="s">
        <v>201</v>
      </c>
      <c r="C268" s="201"/>
      <c r="D268" s="21">
        <v>3</v>
      </c>
      <c r="E268" s="114">
        <v>47440</v>
      </c>
      <c r="F268" s="114">
        <v>142320</v>
      </c>
      <c r="G268" s="114"/>
      <c r="H268" s="114">
        <f>142320-59000</f>
        <v>83320</v>
      </c>
      <c r="I268" s="74"/>
      <c r="J268" s="7"/>
    </row>
    <row r="269" spans="1:11" x14ac:dyDescent="0.25">
      <c r="A269" s="21">
        <v>4</v>
      </c>
      <c r="B269" s="195" t="s">
        <v>215</v>
      </c>
      <c r="C269" s="201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195" t="s">
        <v>32</v>
      </c>
      <c r="B270" s="215"/>
      <c r="C270" s="201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235260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14" t="s">
        <v>151</v>
      </c>
      <c r="C275" s="214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281" t="s">
        <v>153</v>
      </c>
      <c r="C276" s="281"/>
      <c r="D276" s="127">
        <f>J21+G38+G47+G65+H81+G95+F110+F125+G142+F153+G166+F177+F206+E228+G241+G258+G270</f>
        <v>34740632.733790256</v>
      </c>
      <c r="E276" s="126"/>
    </row>
    <row r="277" spans="1:7" s="120" customFormat="1" ht="24.75" customHeight="1" x14ac:dyDescent="0.25">
      <c r="A277" s="131">
        <v>2</v>
      </c>
      <c r="B277" s="281" t="s">
        <v>26</v>
      </c>
      <c r="C277" s="281"/>
      <c r="D277" s="127">
        <f>J26+H38+H47+H65+I81+H95+G110+G125+H142+G153+H166+G177+G206+F228+H241+H258+H270</f>
        <v>13298395.710000001</v>
      </c>
      <c r="E277" s="128"/>
    </row>
    <row r="278" spans="1:7" s="120" customFormat="1" ht="25.5" customHeight="1" x14ac:dyDescent="0.25">
      <c r="A278" s="282" t="s">
        <v>154</v>
      </c>
      <c r="B278" s="283"/>
      <c r="C278" s="284"/>
      <c r="D278" s="129">
        <f>SUM(D276:D277)</f>
        <v>48039028.443790257</v>
      </c>
      <c r="E278" s="128"/>
    </row>
    <row r="281" spans="1:7" s="120" customFormat="1" x14ac:dyDescent="0.25">
      <c r="A281" s="144" t="s">
        <v>244</v>
      </c>
      <c r="B281" s="144"/>
      <c r="C281" s="145"/>
      <c r="D281" s="280" t="s">
        <v>238</v>
      </c>
      <c r="E281" s="280"/>
      <c r="F281" s="121"/>
      <c r="G281" s="121"/>
    </row>
    <row r="282" spans="1:7" s="120" customFormat="1" x14ac:dyDescent="0.25">
      <c r="A282" s="146"/>
      <c r="B282" s="147"/>
      <c r="C282" s="147"/>
      <c r="D282" s="256" t="s">
        <v>158</v>
      </c>
      <c r="E282" s="256"/>
      <c r="F282" s="256"/>
      <c r="G282" s="256"/>
    </row>
    <row r="283" spans="1:7" s="120" customFormat="1" x14ac:dyDescent="0.25">
      <c r="A283" s="144" t="s">
        <v>176</v>
      </c>
      <c r="B283" s="144"/>
      <c r="C283" s="145"/>
      <c r="D283" s="280" t="s">
        <v>257</v>
      </c>
      <c r="E283" s="280"/>
      <c r="F283" s="121"/>
      <c r="G283" s="121"/>
    </row>
    <row r="284" spans="1:7" s="120" customFormat="1" x14ac:dyDescent="0.25">
      <c r="A284" s="146"/>
      <c r="B284" s="147"/>
      <c r="C284" s="147"/>
      <c r="D284" s="256" t="s">
        <v>158</v>
      </c>
      <c r="E284" s="256"/>
      <c r="F284" s="256"/>
      <c r="G284" s="256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34" zoomScale="70" zoomScaleSheetLayoutView="70" workbookViewId="0">
      <selection activeCell="I219" sqref="I219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93" t="s">
        <v>24</v>
      </c>
      <c r="B26" s="294"/>
      <c r="C26" s="180"/>
      <c r="D26" s="181"/>
      <c r="E26" s="181"/>
      <c r="F26" s="181"/>
      <c r="G26" s="181"/>
      <c r="H26" s="181"/>
      <c r="I26" s="181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63" t="s">
        <v>100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</row>
    <row r="29" spans="1:31" ht="15.75" customHeight="1" x14ac:dyDescent="0.25"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31" ht="21" customHeight="1" x14ac:dyDescent="0.25">
      <c r="B30" s="245" t="s">
        <v>253</v>
      </c>
      <c r="C30" s="245"/>
      <c r="D30" s="245"/>
      <c r="E30" s="245"/>
      <c r="F30" s="245"/>
      <c r="G30" s="245"/>
      <c r="H30" s="245"/>
      <c r="I30" s="245"/>
    </row>
    <row r="32" spans="1:31" ht="26.25" customHeight="1" x14ac:dyDescent="0.25">
      <c r="A32" s="205" t="s">
        <v>82</v>
      </c>
      <c r="B32" s="211" t="s">
        <v>33</v>
      </c>
      <c r="C32" s="211" t="s">
        <v>28</v>
      </c>
      <c r="D32" s="211" t="s">
        <v>29</v>
      </c>
      <c r="E32" s="211" t="s">
        <v>30</v>
      </c>
      <c r="F32" s="226" t="s">
        <v>97</v>
      </c>
      <c r="G32" s="227"/>
      <c r="H32" s="228"/>
      <c r="I32" s="31"/>
    </row>
    <row r="33" spans="1:9" ht="39.75" customHeight="1" x14ac:dyDescent="0.25">
      <c r="A33" s="206"/>
      <c r="B33" s="212"/>
      <c r="C33" s="212"/>
      <c r="D33" s="212"/>
      <c r="E33" s="212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2"/>
      <c r="B35" s="160" t="s">
        <v>254</v>
      </c>
      <c r="C35" s="182"/>
      <c r="D35" s="182">
        <v>1</v>
      </c>
      <c r="E35" s="182"/>
      <c r="F35" s="114">
        <v>50000</v>
      </c>
      <c r="G35" s="169">
        <v>50000</v>
      </c>
      <c r="H35" s="38"/>
      <c r="I35" s="7"/>
    </row>
    <row r="36" spans="1:9" x14ac:dyDescent="0.25">
      <c r="A36" s="182"/>
      <c r="B36" s="38"/>
      <c r="C36" s="182"/>
      <c r="D36" s="182"/>
      <c r="E36" s="182"/>
      <c r="F36" s="114"/>
      <c r="G36" s="169"/>
      <c r="H36" s="38"/>
      <c r="I36" s="7"/>
    </row>
    <row r="37" spans="1:9" x14ac:dyDescent="0.25">
      <c r="A37" s="197" t="s">
        <v>32</v>
      </c>
      <c r="B37" s="295"/>
      <c r="C37" s="38" t="s">
        <v>25</v>
      </c>
      <c r="D37" s="38" t="s">
        <v>25</v>
      </c>
      <c r="E37" s="38" t="s">
        <v>25</v>
      </c>
      <c r="F37" s="114">
        <v>50000</v>
      </c>
      <c r="G37" s="169">
        <v>50000</v>
      </c>
      <c r="H37" s="38"/>
      <c r="I37" s="7"/>
    </row>
    <row r="39" spans="1:9" x14ac:dyDescent="0.25">
      <c r="B39" s="247" t="s">
        <v>85</v>
      </c>
      <c r="C39" s="247"/>
      <c r="D39" s="247"/>
      <c r="E39" s="247"/>
      <c r="F39" s="247"/>
    </row>
    <row r="41" spans="1:9" ht="26.25" customHeight="1" x14ac:dyDescent="0.25">
      <c r="A41" s="205" t="s">
        <v>82</v>
      </c>
      <c r="B41" s="211" t="s">
        <v>33</v>
      </c>
      <c r="C41" s="211" t="s">
        <v>34</v>
      </c>
      <c r="D41" s="211" t="s">
        <v>35</v>
      </c>
      <c r="E41" s="211" t="s">
        <v>36</v>
      </c>
      <c r="F41" s="213" t="s">
        <v>97</v>
      </c>
      <c r="G41" s="213"/>
      <c r="H41" s="213"/>
      <c r="I41" s="31"/>
    </row>
    <row r="42" spans="1:9" ht="51" customHeight="1" x14ac:dyDescent="0.25">
      <c r="A42" s="206"/>
      <c r="B42" s="212"/>
      <c r="C42" s="212"/>
      <c r="D42" s="212"/>
      <c r="E42" s="212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195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6" t="s">
        <v>87</v>
      </c>
      <c r="C48" s="246"/>
      <c r="D48" s="246"/>
      <c r="E48" s="246"/>
      <c r="F48" s="246"/>
      <c r="G48" s="246"/>
      <c r="H48" s="246"/>
      <c r="I48" s="246"/>
    </row>
    <row r="50" spans="1:9" ht="31.5" customHeight="1" x14ac:dyDescent="0.25">
      <c r="A50" s="207" t="s">
        <v>82</v>
      </c>
      <c r="B50" s="213" t="s">
        <v>37</v>
      </c>
      <c r="C50" s="213"/>
      <c r="D50" s="213"/>
      <c r="E50" s="211" t="s">
        <v>38</v>
      </c>
      <c r="F50" s="213" t="s">
        <v>31</v>
      </c>
      <c r="G50" s="213"/>
      <c r="H50" s="213"/>
      <c r="I50" s="40"/>
    </row>
    <row r="51" spans="1:9" ht="31.5" customHeight="1" x14ac:dyDescent="0.25">
      <c r="A51" s="208"/>
      <c r="B51" s="213"/>
      <c r="C51" s="213"/>
      <c r="D51" s="213"/>
      <c r="E51" s="212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48">
        <v>2</v>
      </c>
      <c r="C52" s="248"/>
      <c r="D52" s="248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90" t="s">
        <v>88</v>
      </c>
      <c r="C53" s="291"/>
      <c r="D53" s="292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90" t="s">
        <v>89</v>
      </c>
      <c r="C54" s="291"/>
      <c r="D54" s="292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90" t="s">
        <v>90</v>
      </c>
      <c r="C55" s="291"/>
      <c r="D55" s="292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90" t="s">
        <v>91</v>
      </c>
      <c r="C56" s="291"/>
      <c r="D56" s="292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90" t="s">
        <v>92</v>
      </c>
      <c r="C57" s="291"/>
      <c r="D57" s="292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7" t="s">
        <v>93</v>
      </c>
      <c r="C58" s="288"/>
      <c r="D58" s="289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90" t="s">
        <v>94</v>
      </c>
      <c r="C59" s="291"/>
      <c r="D59" s="292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90" t="s">
        <v>95</v>
      </c>
      <c r="C60" s="291"/>
      <c r="D60" s="292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90" t="s">
        <v>96</v>
      </c>
      <c r="C61" s="291"/>
      <c r="D61" s="292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90" t="s">
        <v>96</v>
      </c>
      <c r="C62" s="291"/>
      <c r="D62" s="292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90" t="s">
        <v>98</v>
      </c>
      <c r="C63" s="291"/>
      <c r="D63" s="292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52" t="s">
        <v>32</v>
      </c>
      <c r="B64" s="252"/>
      <c r="C64" s="252"/>
      <c r="D64" s="252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32" t="s">
        <v>99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</row>
    <row r="67" spans="1:49" ht="21" customHeight="1" x14ac:dyDescent="0.25">
      <c r="B67" s="278"/>
      <c r="C67" s="278"/>
      <c r="D67" s="278"/>
      <c r="E67" s="278"/>
      <c r="F67" s="278"/>
    </row>
    <row r="68" spans="1:49" s="46" customFormat="1" ht="27" customHeight="1" x14ac:dyDescent="0.25">
      <c r="A68" s="233" t="s">
        <v>102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07" t="s">
        <v>82</v>
      </c>
      <c r="B74" s="229" t="s">
        <v>0</v>
      </c>
      <c r="C74" s="229"/>
      <c r="D74" s="229"/>
      <c r="E74" s="229" t="s">
        <v>45</v>
      </c>
      <c r="F74" s="229" t="s">
        <v>46</v>
      </c>
      <c r="G74" s="226" t="s">
        <v>31</v>
      </c>
      <c r="H74" s="227"/>
      <c r="I74" s="228"/>
    </row>
    <row r="75" spans="1:49" s="46" customFormat="1" ht="51" customHeight="1" x14ac:dyDescent="0.25">
      <c r="A75" s="208"/>
      <c r="B75" s="229"/>
      <c r="C75" s="229"/>
      <c r="D75" s="229"/>
      <c r="E75" s="229"/>
      <c r="F75" s="229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30">
        <v>2</v>
      </c>
      <c r="C76" s="230"/>
      <c r="D76" s="230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85" t="s">
        <v>49</v>
      </c>
      <c r="C77" s="285"/>
      <c r="D77" s="285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85" t="s">
        <v>50</v>
      </c>
      <c r="C78" s="285"/>
      <c r="D78" s="285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85" t="s">
        <v>51</v>
      </c>
      <c r="C79" s="285"/>
      <c r="D79" s="285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85" t="s">
        <v>53</v>
      </c>
      <c r="C80" s="285"/>
      <c r="D80" s="285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85" t="s">
        <v>9</v>
      </c>
      <c r="C81" s="285"/>
      <c r="D81" s="285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85" t="s">
        <v>10</v>
      </c>
      <c r="C82" s="285"/>
      <c r="D82" s="285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67"/>
      <c r="C83" s="268"/>
      <c r="D83" s="286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67"/>
      <c r="C84" s="268"/>
      <c r="D84" s="286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67"/>
      <c r="C85" s="268"/>
      <c r="D85" s="286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16" t="s">
        <v>24</v>
      </c>
      <c r="B86" s="235"/>
      <c r="C86" s="235"/>
      <c r="D86" s="217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36" t="s">
        <v>103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33" t="s">
        <v>105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07" t="s">
        <v>82</v>
      </c>
      <c r="B96" s="213" t="s">
        <v>56</v>
      </c>
      <c r="C96" s="213"/>
      <c r="D96" s="211" t="s">
        <v>57</v>
      </c>
      <c r="E96" s="211" t="s">
        <v>58</v>
      </c>
      <c r="F96" s="240" t="s">
        <v>31</v>
      </c>
      <c r="G96" s="241"/>
      <c r="H96" s="242"/>
    </row>
    <row r="97" spans="1:50" ht="51.75" customHeight="1" x14ac:dyDescent="0.25">
      <c r="A97" s="208"/>
      <c r="B97" s="213"/>
      <c r="C97" s="213"/>
      <c r="D97" s="212"/>
      <c r="E97" s="212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37">
        <v>2</v>
      </c>
      <c r="C98" s="237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38"/>
      <c r="C99" s="238"/>
      <c r="D99" s="62"/>
      <c r="E99" s="62"/>
      <c r="F99" s="38"/>
      <c r="G99" s="149"/>
      <c r="H99" s="38"/>
    </row>
    <row r="100" spans="1:50" x14ac:dyDescent="0.25">
      <c r="A100" s="15">
        <v>2</v>
      </c>
      <c r="B100" s="238"/>
      <c r="C100" s="238"/>
      <c r="D100" s="62"/>
      <c r="E100" s="62"/>
      <c r="F100" s="38"/>
      <c r="G100" s="39"/>
      <c r="H100" s="38"/>
    </row>
    <row r="101" spans="1:50" x14ac:dyDescent="0.25">
      <c r="A101" s="202" t="s">
        <v>24</v>
      </c>
      <c r="B101" s="239"/>
      <c r="C101" s="203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04" t="s">
        <v>109</v>
      </c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25" t="s">
        <v>110</v>
      </c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</row>
    <row r="106" spans="1:50" ht="17.25" customHeight="1" x14ac:dyDescent="0.25">
      <c r="A106" s="234" t="s">
        <v>104</v>
      </c>
      <c r="B106" s="234"/>
      <c r="C106" s="234"/>
      <c r="D106" s="234"/>
      <c r="E106" s="234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07" t="s">
        <v>82</v>
      </c>
      <c r="B111" s="194" t="s">
        <v>0</v>
      </c>
      <c r="C111" s="194" t="s">
        <v>45</v>
      </c>
      <c r="D111" s="194" t="s">
        <v>46</v>
      </c>
      <c r="E111" s="219" t="s">
        <v>31</v>
      </c>
      <c r="F111" s="220"/>
      <c r="G111" s="221"/>
      <c r="H111" s="58"/>
    </row>
    <row r="112" spans="1:50" ht="48.75" customHeight="1" x14ac:dyDescent="0.25">
      <c r="A112" s="208"/>
      <c r="B112" s="194"/>
      <c r="C112" s="194"/>
      <c r="D112" s="194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02" t="s">
        <v>24</v>
      </c>
      <c r="B116" s="203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23" t="s">
        <v>111</v>
      </c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24" t="s">
        <v>112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07" t="s">
        <v>82</v>
      </c>
      <c r="B126" s="194" t="s">
        <v>0</v>
      </c>
      <c r="C126" s="194" t="s">
        <v>45</v>
      </c>
      <c r="D126" s="194" t="s">
        <v>46</v>
      </c>
      <c r="E126" s="219" t="s">
        <v>31</v>
      </c>
      <c r="F126" s="220"/>
      <c r="G126" s="221"/>
      <c r="H126" s="58"/>
    </row>
    <row r="127" spans="1:50" ht="47.25" customHeight="1" x14ac:dyDescent="0.25">
      <c r="A127" s="208"/>
      <c r="B127" s="194"/>
      <c r="C127" s="194"/>
      <c r="D127" s="194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02" t="s">
        <v>24</v>
      </c>
      <c r="B131" s="203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04" t="s">
        <v>113</v>
      </c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25" t="s">
        <v>114</v>
      </c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249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07" t="s">
        <v>82</v>
      </c>
      <c r="B143" s="194" t="s">
        <v>33</v>
      </c>
      <c r="C143" s="194" t="s">
        <v>61</v>
      </c>
      <c r="D143" s="194" t="s">
        <v>62</v>
      </c>
      <c r="E143" s="194" t="s">
        <v>63</v>
      </c>
      <c r="F143" s="219" t="s">
        <v>31</v>
      </c>
      <c r="G143" s="220"/>
      <c r="H143" s="221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08"/>
      <c r="B144" s="194"/>
      <c r="C144" s="194"/>
      <c r="D144" s="194"/>
      <c r="E144" s="194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16" t="s">
        <v>65</v>
      </c>
      <c r="B148" s="217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04" t="s">
        <v>116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07" t="s">
        <v>82</v>
      </c>
      <c r="B154" s="194" t="s">
        <v>33</v>
      </c>
      <c r="C154" s="194" t="s">
        <v>66</v>
      </c>
      <c r="D154" s="194" t="s">
        <v>67</v>
      </c>
      <c r="E154" s="219" t="s">
        <v>31</v>
      </c>
      <c r="F154" s="220"/>
      <c r="G154" s="221"/>
      <c r="H154" s="58"/>
      <c r="I154" s="74"/>
      <c r="J154" s="7"/>
    </row>
    <row r="155" spans="1:36" ht="31.5" x14ac:dyDescent="0.25">
      <c r="A155" s="208"/>
      <c r="B155" s="194"/>
      <c r="C155" s="194"/>
      <c r="D155" s="194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02" t="s">
        <v>24</v>
      </c>
      <c r="B159" s="203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18" t="s">
        <v>119</v>
      </c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07" t="s">
        <v>82</v>
      </c>
      <c r="B165" s="194" t="s">
        <v>0</v>
      </c>
      <c r="C165" s="194" t="s">
        <v>68</v>
      </c>
      <c r="D165" s="194" t="s">
        <v>69</v>
      </c>
      <c r="E165" s="194" t="s">
        <v>70</v>
      </c>
      <c r="F165" s="219" t="s">
        <v>31</v>
      </c>
      <c r="G165" s="220"/>
      <c r="H165" s="221"/>
      <c r="I165" s="58"/>
      <c r="J165" s="7"/>
    </row>
    <row r="166" spans="1:11" ht="47.25" x14ac:dyDescent="0.25">
      <c r="A166" s="208"/>
      <c r="B166" s="194"/>
      <c r="C166" s="194"/>
      <c r="D166" s="194"/>
      <c r="E166" s="194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16" t="s">
        <v>65</v>
      </c>
      <c r="B170" s="217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04" t="s">
        <v>121</v>
      </c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07" t="s">
        <v>82</v>
      </c>
      <c r="B176" s="194" t="s">
        <v>0</v>
      </c>
      <c r="C176" s="194" t="s">
        <v>71</v>
      </c>
      <c r="D176" s="194" t="s">
        <v>72</v>
      </c>
      <c r="E176" s="219" t="s">
        <v>31</v>
      </c>
      <c r="F176" s="220"/>
      <c r="G176" s="221"/>
      <c r="H176" s="58"/>
      <c r="I176" s="74"/>
      <c r="J176" s="7"/>
    </row>
    <row r="177" spans="1:11" ht="47.25" x14ac:dyDescent="0.25">
      <c r="A177" s="208"/>
      <c r="B177" s="194"/>
      <c r="C177" s="194"/>
      <c r="D177" s="194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02" t="s">
        <v>24</v>
      </c>
      <c r="B181" s="203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22" t="s">
        <v>123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07" t="s">
        <v>82</v>
      </c>
      <c r="B187" s="194" t="s">
        <v>33</v>
      </c>
      <c r="C187" s="194" t="s">
        <v>74</v>
      </c>
      <c r="D187" s="194" t="s">
        <v>75</v>
      </c>
      <c r="E187" s="219" t="s">
        <v>31</v>
      </c>
      <c r="F187" s="220"/>
      <c r="G187" s="221"/>
      <c r="H187" s="58"/>
      <c r="I187" s="74"/>
      <c r="J187" s="7"/>
    </row>
    <row r="188" spans="1:11" ht="47.25" x14ac:dyDescent="0.25">
      <c r="A188" s="208"/>
      <c r="B188" s="194"/>
      <c r="C188" s="194"/>
      <c r="D188" s="194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02" t="s">
        <v>24</v>
      </c>
      <c r="B192" s="203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04" t="s">
        <v>125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07" t="s">
        <v>82</v>
      </c>
      <c r="B198" s="194" t="s">
        <v>0</v>
      </c>
      <c r="C198" s="194" t="s">
        <v>77</v>
      </c>
      <c r="D198" s="219" t="s">
        <v>31</v>
      </c>
      <c r="E198" s="220"/>
      <c r="F198" s="221"/>
      <c r="G198" s="58"/>
      <c r="H198" s="74"/>
      <c r="I198" s="74"/>
      <c r="J198" s="7"/>
    </row>
    <row r="199" spans="1:11" ht="31.5" x14ac:dyDescent="0.25">
      <c r="A199" s="208"/>
      <c r="B199" s="194"/>
      <c r="C199" s="194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250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02" t="s">
        <v>24</v>
      </c>
      <c r="B203" s="203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04" t="s">
        <v>127</v>
      </c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07" t="s">
        <v>82</v>
      </c>
      <c r="B209" s="207" t="s">
        <v>33</v>
      </c>
      <c r="C209" s="209"/>
      <c r="D209" s="205" t="s">
        <v>71</v>
      </c>
      <c r="E209" s="211" t="s">
        <v>79</v>
      </c>
      <c r="F209" s="213" t="s">
        <v>31</v>
      </c>
      <c r="G209" s="213"/>
      <c r="H209" s="213"/>
      <c r="I209" s="86"/>
      <c r="J209" s="31"/>
    </row>
    <row r="210" spans="1:11" ht="54.75" customHeight="1" x14ac:dyDescent="0.25">
      <c r="A210" s="208"/>
      <c r="B210" s="208"/>
      <c r="C210" s="210"/>
      <c r="D210" s="206"/>
      <c r="E210" s="212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199">
        <v>2</v>
      </c>
      <c r="C211" s="200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19"/>
      <c r="C212" s="221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19"/>
      <c r="C213" s="221"/>
      <c r="D213" s="21"/>
      <c r="E213" s="21"/>
      <c r="F213" s="21"/>
      <c r="G213" s="21"/>
      <c r="H213" s="38"/>
      <c r="I213" s="74"/>
      <c r="J213" s="7"/>
    </row>
    <row r="214" spans="1:11" x14ac:dyDescent="0.25">
      <c r="A214" s="195" t="s">
        <v>32</v>
      </c>
      <c r="B214" s="215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07" t="s">
        <v>82</v>
      </c>
      <c r="B218" s="207" t="s">
        <v>33</v>
      </c>
      <c r="C218" s="209"/>
      <c r="D218" s="205" t="s">
        <v>71</v>
      </c>
      <c r="E218" s="211" t="s">
        <v>79</v>
      </c>
      <c r="F218" s="213" t="s">
        <v>31</v>
      </c>
      <c r="G218" s="213"/>
      <c r="H218" s="213"/>
      <c r="I218" s="86"/>
      <c r="J218" s="31"/>
    </row>
    <row r="219" spans="1:11" ht="54.75" customHeight="1" x14ac:dyDescent="0.25">
      <c r="A219" s="208"/>
      <c r="B219" s="208"/>
      <c r="C219" s="210"/>
      <c r="D219" s="206"/>
      <c r="E219" s="212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199">
        <v>2</v>
      </c>
      <c r="C220" s="200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195" t="s">
        <v>220</v>
      </c>
      <c r="C221" s="201"/>
      <c r="D221" s="21"/>
      <c r="E221" s="21"/>
      <c r="F221" s="114">
        <f>G221</f>
        <v>320945.58</v>
      </c>
      <c r="G221" s="114">
        <f>117275.61+23289.76+57576.53+38922.54+23841.09+24122.51+9702.21+26215.33</f>
        <v>320945.58</v>
      </c>
      <c r="H221" s="38"/>
      <c r="I221" s="74"/>
      <c r="J221" s="7"/>
    </row>
    <row r="222" spans="1:11" x14ac:dyDescent="0.25">
      <c r="A222" s="21"/>
      <c r="B222" s="219"/>
      <c r="C222" s="221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195" t="s">
        <v>32</v>
      </c>
      <c r="B223" s="215"/>
      <c r="C223" s="201"/>
      <c r="D223" s="15"/>
      <c r="E223" s="15" t="s">
        <v>25</v>
      </c>
      <c r="F223" s="114">
        <f>F221</f>
        <v>320945.58</v>
      </c>
      <c r="G223" s="114">
        <f>G221</f>
        <v>320945.58</v>
      </c>
      <c r="H223" s="21"/>
      <c r="I223" s="7"/>
      <c r="J223" s="7"/>
    </row>
    <row r="224" spans="1:11" ht="135" customHeight="1" x14ac:dyDescent="0.25">
      <c r="A224" s="236" t="s">
        <v>129</v>
      </c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07" t="s">
        <v>82</v>
      </c>
      <c r="B228" s="207" t="s">
        <v>33</v>
      </c>
      <c r="C228" s="209"/>
      <c r="D228" s="205" t="s">
        <v>71</v>
      </c>
      <c r="E228" s="211" t="s">
        <v>79</v>
      </c>
      <c r="F228" s="213" t="s">
        <v>31</v>
      </c>
      <c r="G228" s="213"/>
      <c r="H228" s="213"/>
      <c r="I228" s="86"/>
      <c r="J228" s="31"/>
    </row>
    <row r="229" spans="1:10" ht="54.75" customHeight="1" x14ac:dyDescent="0.25">
      <c r="A229" s="208"/>
      <c r="B229" s="208"/>
      <c r="C229" s="210"/>
      <c r="D229" s="206"/>
      <c r="E229" s="212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199">
        <v>2</v>
      </c>
      <c r="C230" s="200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19"/>
      <c r="C231" s="221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19"/>
      <c r="C232" s="221"/>
      <c r="D232" s="21"/>
      <c r="E232" s="21"/>
      <c r="F232" s="21"/>
      <c r="G232" s="21"/>
      <c r="H232" s="38"/>
      <c r="I232" s="74"/>
      <c r="J232" s="7"/>
    </row>
    <row r="233" spans="1:10" x14ac:dyDescent="0.25">
      <c r="A233" s="195" t="s">
        <v>32</v>
      </c>
      <c r="B233" s="215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14" t="s">
        <v>151</v>
      </c>
      <c r="C238" s="214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281" t="s">
        <v>153</v>
      </c>
      <c r="C239" s="281"/>
      <c r="D239" s="127">
        <f>J20+G37+G46+G64+H86+G101+F116+F131+G148+F159+G170+F181+F192+E203+G214+G223+G233</f>
        <v>799123.91999999993</v>
      </c>
      <c r="E239" s="126"/>
    </row>
    <row r="240" spans="1:10" s="120" customFormat="1" ht="24.75" customHeight="1" x14ac:dyDescent="0.25">
      <c r="A240" s="131">
        <v>2</v>
      </c>
      <c r="B240" s="281" t="s">
        <v>26</v>
      </c>
      <c r="C240" s="281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282" t="s">
        <v>154</v>
      </c>
      <c r="B241" s="283"/>
      <c r="C241" s="284"/>
      <c r="D241" s="129">
        <f>SUM(D239:D240)</f>
        <v>1024163.5199999999</v>
      </c>
      <c r="E241" s="128"/>
    </row>
    <row r="244" spans="1:7" s="120" customFormat="1" x14ac:dyDescent="0.25">
      <c r="A244" s="144" t="s">
        <v>244</v>
      </c>
      <c r="B244" s="144"/>
      <c r="C244" s="145"/>
      <c r="D244" s="280" t="s">
        <v>238</v>
      </c>
      <c r="E244" s="280"/>
      <c r="F244" s="121"/>
      <c r="G244" s="121"/>
    </row>
    <row r="245" spans="1:7" s="120" customFormat="1" x14ac:dyDescent="0.25">
      <c r="A245" s="146"/>
      <c r="B245" s="147"/>
      <c r="C245" s="147"/>
      <c r="D245" s="256" t="s">
        <v>158</v>
      </c>
      <c r="E245" s="256"/>
      <c r="F245" s="256"/>
      <c r="G245" s="256"/>
    </row>
    <row r="246" spans="1:7" s="120" customFormat="1" x14ac:dyDescent="0.25">
      <c r="A246" s="144" t="s">
        <v>176</v>
      </c>
      <c r="B246" s="144"/>
      <c r="C246" s="145"/>
      <c r="D246" s="280" t="s">
        <v>257</v>
      </c>
      <c r="E246" s="280"/>
      <c r="F246" s="121"/>
      <c r="G246" s="121"/>
    </row>
    <row r="247" spans="1:7" s="120" customFormat="1" x14ac:dyDescent="0.25">
      <c r="A247" s="146"/>
      <c r="B247" s="147"/>
      <c r="C247" s="147"/>
      <c r="D247" s="256" t="s">
        <v>158</v>
      </c>
      <c r="E247" s="256"/>
      <c r="F247" s="256"/>
      <c r="G247" s="256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21" zoomScale="70" zoomScaleSheetLayoutView="70" workbookViewId="0">
      <selection activeCell="J22" sqref="J22:K22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7"/>
      <c r="F1" s="257"/>
    </row>
    <row r="2" spans="1:162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3" t="s">
        <v>86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61" t="s">
        <v>82</v>
      </c>
      <c r="B12" s="269" t="s">
        <v>11</v>
      </c>
      <c r="C12" s="269" t="s">
        <v>12</v>
      </c>
      <c r="D12" s="272" t="s">
        <v>13</v>
      </c>
      <c r="E12" s="273"/>
      <c r="F12" s="273"/>
      <c r="G12" s="274"/>
      <c r="H12" s="275" t="s">
        <v>14</v>
      </c>
      <c r="I12" s="275" t="s">
        <v>15</v>
      </c>
      <c r="J12" s="275" t="s">
        <v>16</v>
      </c>
      <c r="K12" s="266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61"/>
      <c r="B13" s="270"/>
      <c r="C13" s="270"/>
      <c r="D13" s="11" t="s">
        <v>3</v>
      </c>
      <c r="E13" s="267" t="s">
        <v>1</v>
      </c>
      <c r="F13" s="268"/>
      <c r="G13" s="268"/>
      <c r="H13" s="276"/>
      <c r="I13" s="276"/>
      <c r="J13" s="276"/>
      <c r="K13" s="26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61"/>
      <c r="B14" s="271"/>
      <c r="C14" s="271"/>
      <c r="D14" s="12"/>
      <c r="E14" s="13" t="s">
        <v>17</v>
      </c>
      <c r="F14" s="13" t="s">
        <v>83</v>
      </c>
      <c r="G14" s="14" t="s">
        <v>18</v>
      </c>
      <c r="H14" s="277"/>
      <c r="I14" s="277"/>
      <c r="J14" s="277"/>
      <c r="K14" s="26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8715.9067500000019</v>
      </c>
      <c r="E17" s="114"/>
      <c r="F17" s="114"/>
      <c r="G17" s="169">
        <f>8253.2+492.9-1539.85507-1391.39338+2901.0552</f>
        <v>8715.9067500000019</v>
      </c>
      <c r="H17" s="169">
        <v>0</v>
      </c>
      <c r="I17" s="169">
        <v>1.1499999999999999</v>
      </c>
      <c r="J17" s="114">
        <f t="shared" si="0"/>
        <v>962236.10520000011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1076737.4652000002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93" t="s">
        <v>24</v>
      </c>
      <c r="B21" s="294"/>
      <c r="C21" s="25"/>
      <c r="D21" s="181"/>
      <c r="E21" s="181"/>
      <c r="F21" s="181"/>
      <c r="G21" s="181"/>
      <c r="H21" s="181"/>
      <c r="I21" s="181"/>
      <c r="J21" s="114">
        <f>J20</f>
        <v>1076737.4652000002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5">
        <f>J21-K22</f>
        <v>320276.49520000024</v>
      </c>
      <c r="K22" s="193">
        <v>756460.97</v>
      </c>
    </row>
    <row r="23" spans="1:31" ht="208.5" customHeight="1" x14ac:dyDescent="0.25">
      <c r="A23" s="263" t="s">
        <v>100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31" ht="15.75" customHeight="1" x14ac:dyDescent="0.25"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31" ht="21" customHeight="1" x14ac:dyDescent="0.25">
      <c r="B25" s="245" t="s">
        <v>84</v>
      </c>
      <c r="C25" s="245"/>
      <c r="D25" s="245"/>
      <c r="E25" s="245"/>
      <c r="F25" s="245"/>
      <c r="G25" s="245"/>
      <c r="H25" s="245"/>
      <c r="I25" s="245"/>
    </row>
    <row r="27" spans="1:31" ht="45" customHeight="1" x14ac:dyDescent="0.25">
      <c r="A27" s="205" t="s">
        <v>82</v>
      </c>
      <c r="B27" s="211" t="s">
        <v>33</v>
      </c>
      <c r="C27" s="211" t="s">
        <v>28</v>
      </c>
      <c r="D27" s="211" t="s">
        <v>29</v>
      </c>
      <c r="E27" s="211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06"/>
      <c r="B28" s="212"/>
      <c r="C28" s="212"/>
      <c r="D28" s="212"/>
      <c r="E28" s="212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195" t="s">
        <v>32</v>
      </c>
      <c r="B32" s="201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7" t="s">
        <v>85</v>
      </c>
      <c r="C34" s="247"/>
      <c r="D34" s="247"/>
      <c r="E34" s="247"/>
      <c r="F34" s="247"/>
    </row>
    <row r="36" spans="1:9" ht="39.75" customHeight="1" x14ac:dyDescent="0.25">
      <c r="A36" s="205" t="s">
        <v>82</v>
      </c>
      <c r="B36" s="211" t="s">
        <v>33</v>
      </c>
      <c r="C36" s="211" t="s">
        <v>34</v>
      </c>
      <c r="D36" s="211" t="s">
        <v>35</v>
      </c>
      <c r="E36" s="211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06"/>
      <c r="B37" s="212"/>
      <c r="C37" s="212"/>
      <c r="D37" s="212"/>
      <c r="E37" s="212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195" t="s">
        <v>32</v>
      </c>
      <c r="B41" s="201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6" t="s">
        <v>87</v>
      </c>
      <c r="C43" s="246"/>
      <c r="D43" s="246"/>
      <c r="E43" s="246"/>
      <c r="F43" s="246"/>
      <c r="G43" s="246"/>
      <c r="H43" s="246"/>
      <c r="I43" s="246"/>
    </row>
    <row r="45" spans="1:9" ht="31.5" customHeight="1" x14ac:dyDescent="0.25">
      <c r="A45" s="207" t="s">
        <v>82</v>
      </c>
      <c r="B45" s="213" t="s">
        <v>37</v>
      </c>
      <c r="C45" s="213"/>
      <c r="D45" s="213"/>
      <c r="E45" s="211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08"/>
      <c r="B46" s="213"/>
      <c r="C46" s="213"/>
      <c r="D46" s="213"/>
      <c r="E46" s="212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48">
        <v>2</v>
      </c>
      <c r="C47" s="248"/>
      <c r="D47" s="248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49" t="s">
        <v>88</v>
      </c>
      <c r="C48" s="250"/>
      <c r="D48" s="251"/>
      <c r="E48" s="114" t="s">
        <v>25</v>
      </c>
      <c r="F48" s="114">
        <f>F49</f>
        <v>236882.24234400006</v>
      </c>
      <c r="G48" s="74"/>
      <c r="H48" s="74"/>
      <c r="I48" s="7"/>
    </row>
    <row r="49" spans="1:11" ht="34.5" customHeight="1" x14ac:dyDescent="0.25">
      <c r="A49" s="43" t="s">
        <v>40</v>
      </c>
      <c r="B49" s="249" t="s">
        <v>89</v>
      </c>
      <c r="C49" s="250"/>
      <c r="D49" s="251"/>
      <c r="E49" s="114">
        <f>J21</f>
        <v>1076737.4652000002</v>
      </c>
      <c r="F49" s="114">
        <f>E49*22%</f>
        <v>236882.24234400006</v>
      </c>
      <c r="G49" s="7"/>
      <c r="H49" s="7"/>
      <c r="I49" s="7"/>
    </row>
    <row r="50" spans="1:11" ht="16.5" customHeight="1" x14ac:dyDescent="0.25">
      <c r="A50" s="43" t="s">
        <v>4</v>
      </c>
      <c r="B50" s="249" t="s">
        <v>90</v>
      </c>
      <c r="C50" s="250"/>
      <c r="D50" s="251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49" t="s">
        <v>91</v>
      </c>
      <c r="C51" s="250"/>
      <c r="D51" s="251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49" t="s">
        <v>92</v>
      </c>
      <c r="C52" s="250"/>
      <c r="D52" s="251"/>
      <c r="E52" s="114" t="s">
        <v>25</v>
      </c>
      <c r="F52" s="114">
        <f>F53+F55+0.02</f>
        <v>33378.8814212</v>
      </c>
      <c r="G52" s="7"/>
      <c r="H52" s="7"/>
      <c r="I52" s="7"/>
    </row>
    <row r="53" spans="1:11" ht="41.25" customHeight="1" x14ac:dyDescent="0.25">
      <c r="A53" s="43" t="s">
        <v>6</v>
      </c>
      <c r="B53" s="253" t="s">
        <v>93</v>
      </c>
      <c r="C53" s="254"/>
      <c r="D53" s="255"/>
      <c r="E53" s="114">
        <f>J21</f>
        <v>1076737.4652000002</v>
      </c>
      <c r="F53" s="114">
        <f>E53*2.9%</f>
        <v>31225.386490800003</v>
      </c>
      <c r="G53" s="7"/>
      <c r="H53" s="7"/>
      <c r="I53" s="7"/>
    </row>
    <row r="54" spans="1:11" ht="34.5" customHeight="1" x14ac:dyDescent="0.25">
      <c r="A54" s="43" t="s">
        <v>7</v>
      </c>
      <c r="B54" s="249" t="s">
        <v>94</v>
      </c>
      <c r="C54" s="250"/>
      <c r="D54" s="251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49" t="s">
        <v>95</v>
      </c>
      <c r="C55" s="250"/>
      <c r="D55" s="251"/>
      <c r="E55" s="114">
        <f>J21</f>
        <v>1076737.4652000002</v>
      </c>
      <c r="F55" s="114">
        <f>E55*0.2%</f>
        <v>2153.4749304000006</v>
      </c>
      <c r="G55" s="7"/>
      <c r="H55" s="7"/>
      <c r="I55" s="7"/>
    </row>
    <row r="56" spans="1:11" ht="33.75" customHeight="1" x14ac:dyDescent="0.25">
      <c r="A56" s="43" t="s">
        <v>42</v>
      </c>
      <c r="B56" s="249" t="s">
        <v>96</v>
      </c>
      <c r="C56" s="250"/>
      <c r="D56" s="251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49" t="s">
        <v>96</v>
      </c>
      <c r="C57" s="250"/>
      <c r="D57" s="251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49" t="s">
        <v>98</v>
      </c>
      <c r="C58" s="250"/>
      <c r="D58" s="251"/>
      <c r="E58" s="114">
        <f>J21</f>
        <v>1076737.4652000002</v>
      </c>
      <c r="F58" s="114">
        <f>E58*5.1%</f>
        <v>54913.610725200007</v>
      </c>
      <c r="G58" s="7"/>
      <c r="H58" s="7"/>
      <c r="I58" s="7"/>
    </row>
    <row r="59" spans="1:11" ht="30.75" customHeight="1" x14ac:dyDescent="0.25">
      <c r="A59" s="252" t="s">
        <v>32</v>
      </c>
      <c r="B59" s="252"/>
      <c r="C59" s="252"/>
      <c r="D59" s="252"/>
      <c r="E59" s="112" t="s">
        <v>25</v>
      </c>
      <c r="F59" s="113">
        <f>F48+F52+F58</f>
        <v>325174.73449040006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6">
        <f>274841.4-F59</f>
        <v>-50333.334490400041</v>
      </c>
    </row>
    <row r="61" spans="1:11" ht="99" customHeight="1" x14ac:dyDescent="0.25">
      <c r="A61" s="232" t="s">
        <v>99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</row>
    <row r="62" spans="1:11" ht="21" customHeight="1" x14ac:dyDescent="0.25">
      <c r="B62" s="278"/>
      <c r="C62" s="278"/>
      <c r="D62" s="278"/>
      <c r="E62" s="278"/>
      <c r="F62" s="278"/>
    </row>
    <row r="63" spans="1:11" s="46" customFormat="1" ht="27" customHeight="1" x14ac:dyDescent="0.25">
      <c r="A63" s="233" t="s">
        <v>102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07" t="s">
        <v>82</v>
      </c>
      <c r="B69" s="229" t="s">
        <v>0</v>
      </c>
      <c r="C69" s="229"/>
      <c r="D69" s="229"/>
      <c r="E69" s="229" t="s">
        <v>45</v>
      </c>
      <c r="F69" s="229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08"/>
      <c r="B70" s="229"/>
      <c r="C70" s="229"/>
      <c r="D70" s="229"/>
      <c r="E70" s="229"/>
      <c r="F70" s="229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30">
        <v>2</v>
      </c>
      <c r="C71" s="230"/>
      <c r="D71" s="230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31"/>
      <c r="C72" s="231"/>
      <c r="D72" s="231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31"/>
      <c r="C73" s="231"/>
      <c r="D73" s="231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16" t="s">
        <v>24</v>
      </c>
      <c r="B74" s="235"/>
      <c r="C74" s="235"/>
      <c r="D74" s="217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36" t="s">
        <v>103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33" t="s">
        <v>105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07" t="s">
        <v>82</v>
      </c>
      <c r="B84" s="213" t="s">
        <v>56</v>
      </c>
      <c r="C84" s="213"/>
      <c r="D84" s="211" t="s">
        <v>57</v>
      </c>
      <c r="E84" s="211" t="s">
        <v>58</v>
      </c>
      <c r="F84" s="297" t="s">
        <v>31</v>
      </c>
      <c r="G84" s="298"/>
      <c r="H84" s="140"/>
    </row>
    <row r="85" spans="1:31" ht="69" customHeight="1" x14ac:dyDescent="0.25">
      <c r="A85" s="208"/>
      <c r="B85" s="213"/>
      <c r="C85" s="213"/>
      <c r="D85" s="212"/>
      <c r="E85" s="212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37">
        <v>2</v>
      </c>
      <c r="C86" s="237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38" t="s">
        <v>60</v>
      </c>
      <c r="C87" s="238"/>
      <c r="D87" s="183">
        <v>166346267</v>
      </c>
      <c r="E87" s="183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38" t="s">
        <v>248</v>
      </c>
      <c r="C88" s="238"/>
      <c r="D88" s="183"/>
      <c r="E88" s="184"/>
      <c r="F88" s="114"/>
      <c r="G88" s="114">
        <v>30000</v>
      </c>
      <c r="H88" s="74"/>
    </row>
    <row r="89" spans="1:31" x14ac:dyDescent="0.25">
      <c r="A89" s="158">
        <v>3</v>
      </c>
      <c r="B89" s="238" t="s">
        <v>256</v>
      </c>
      <c r="C89" s="238"/>
      <c r="D89" s="183"/>
      <c r="E89" s="184"/>
      <c r="F89" s="114"/>
      <c r="G89" s="114"/>
      <c r="H89" s="74"/>
    </row>
    <row r="90" spans="1:31" x14ac:dyDescent="0.25">
      <c r="A90" s="202" t="s">
        <v>24</v>
      </c>
      <c r="B90" s="239"/>
      <c r="C90" s="203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04" t="s">
        <v>109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25" t="s">
        <v>110</v>
      </c>
      <c r="B94" s="225"/>
      <c r="C94" s="225"/>
      <c r="D94" s="225"/>
      <c r="E94" s="225"/>
      <c r="F94" s="225"/>
      <c r="G94" s="225"/>
      <c r="H94" s="225"/>
      <c r="I94" s="225"/>
      <c r="J94" s="225"/>
      <c r="K94" s="225"/>
    </row>
    <row r="95" spans="1:31" ht="17.25" customHeight="1" x14ac:dyDescent="0.25">
      <c r="A95" s="234" t="s">
        <v>104</v>
      </c>
      <c r="B95" s="234"/>
      <c r="C95" s="234"/>
      <c r="D95" s="234"/>
      <c r="E95" s="234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07" t="s">
        <v>82</v>
      </c>
      <c r="B100" s="194" t="s">
        <v>0</v>
      </c>
      <c r="C100" s="194" t="s">
        <v>45</v>
      </c>
      <c r="D100" s="194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08"/>
      <c r="B101" s="194"/>
      <c r="C101" s="194"/>
      <c r="D101" s="194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02" t="s">
        <v>24</v>
      </c>
      <c r="B105" s="203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23" t="s">
        <v>111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24" t="s">
        <v>112</v>
      </c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07" t="s">
        <v>82</v>
      </c>
      <c r="B115" s="194" t="s">
        <v>0</v>
      </c>
      <c r="C115" s="194" t="s">
        <v>45</v>
      </c>
      <c r="D115" s="194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08"/>
      <c r="B116" s="194"/>
      <c r="C116" s="194"/>
      <c r="D116" s="194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02" t="s">
        <v>24</v>
      </c>
      <c r="B120" s="203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04" t="s">
        <v>113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25" t="s">
        <v>114</v>
      </c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07" t="s">
        <v>82</v>
      </c>
      <c r="B132" s="194" t="s">
        <v>33</v>
      </c>
      <c r="C132" s="194" t="s">
        <v>61</v>
      </c>
      <c r="D132" s="194" t="s">
        <v>62</v>
      </c>
      <c r="E132" s="194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08"/>
      <c r="B133" s="194"/>
      <c r="C133" s="194"/>
      <c r="D133" s="194"/>
      <c r="E133" s="194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16" t="s">
        <v>65</v>
      </c>
      <c r="B137" s="217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04" t="s">
        <v>116</v>
      </c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07" t="s">
        <v>82</v>
      </c>
      <c r="B143" s="194" t="s">
        <v>33</v>
      </c>
      <c r="C143" s="194" t="s">
        <v>66</v>
      </c>
      <c r="D143" s="194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08"/>
      <c r="B144" s="194"/>
      <c r="C144" s="194"/>
      <c r="D144" s="194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02" t="s">
        <v>24</v>
      </c>
      <c r="B148" s="203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18" t="s">
        <v>119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07" t="s">
        <v>82</v>
      </c>
      <c r="B154" s="194" t="s">
        <v>0</v>
      </c>
      <c r="C154" s="194" t="s">
        <v>68</v>
      </c>
      <c r="D154" s="194" t="s">
        <v>69</v>
      </c>
      <c r="E154" s="194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08"/>
      <c r="B155" s="194"/>
      <c r="C155" s="194"/>
      <c r="D155" s="194"/>
      <c r="E155" s="194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16" t="s">
        <v>65</v>
      </c>
      <c r="B160" s="217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04" t="s">
        <v>121</v>
      </c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07" t="s">
        <v>82</v>
      </c>
      <c r="B166" s="194" t="s">
        <v>0</v>
      </c>
      <c r="C166" s="194" t="s">
        <v>71</v>
      </c>
      <c r="D166" s="194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08"/>
      <c r="B167" s="194"/>
      <c r="C167" s="194"/>
      <c r="D167" s="194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02" t="s">
        <v>24</v>
      </c>
      <c r="B171" s="203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22" t="s">
        <v>123</v>
      </c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07" t="s">
        <v>82</v>
      </c>
      <c r="B177" s="194" t="s">
        <v>33</v>
      </c>
      <c r="C177" s="194" t="s">
        <v>74</v>
      </c>
      <c r="D177" s="194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08"/>
      <c r="B178" s="194"/>
      <c r="C178" s="194"/>
      <c r="D178" s="194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02" t="s">
        <v>24</v>
      </c>
      <c r="B184" s="203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04" t="s">
        <v>125</v>
      </c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07" t="s">
        <v>82</v>
      </c>
      <c r="B190" s="194" t="s">
        <v>0</v>
      </c>
      <c r="C190" s="194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08"/>
      <c r="B191" s="194"/>
      <c r="C191" s="194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641340+9260+200000+115000</f>
        <v>965600</v>
      </c>
      <c r="E193" s="72"/>
      <c r="F193" s="72"/>
      <c r="G193" s="72"/>
      <c r="H193" s="74"/>
      <c r="I193" s="74"/>
      <c r="J193" s="7"/>
    </row>
    <row r="194" spans="1:11" x14ac:dyDescent="0.25">
      <c r="A194" s="202" t="s">
        <v>24</v>
      </c>
      <c r="B194" s="203"/>
      <c r="C194" s="56" t="s">
        <v>25</v>
      </c>
      <c r="D194" s="112">
        <f>SUM(D193:D193)</f>
        <v>965600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04" t="s">
        <v>127</v>
      </c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07" t="s">
        <v>82</v>
      </c>
      <c r="B200" s="207" t="s">
        <v>33</v>
      </c>
      <c r="C200" s="209"/>
      <c r="D200" s="205" t="s">
        <v>71</v>
      </c>
      <c r="E200" s="211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08"/>
      <c r="B201" s="208"/>
      <c r="C201" s="210"/>
      <c r="D201" s="206"/>
      <c r="E201" s="212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199">
        <v>2</v>
      </c>
      <c r="C202" s="200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19"/>
      <c r="C203" s="221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19"/>
      <c r="C204" s="296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19"/>
      <c r="C205" s="221"/>
      <c r="D205" s="21"/>
      <c r="E205" s="21"/>
      <c r="F205" s="112"/>
      <c r="G205" s="7"/>
      <c r="H205" s="74"/>
      <c r="I205" s="74"/>
      <c r="J205" s="7"/>
    </row>
    <row r="206" spans="1:11" x14ac:dyDescent="0.25">
      <c r="A206" s="195" t="s">
        <v>32</v>
      </c>
      <c r="B206" s="215"/>
      <c r="C206" s="201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07" t="s">
        <v>82</v>
      </c>
      <c r="B210" s="207" t="s">
        <v>33</v>
      </c>
      <c r="C210" s="209"/>
      <c r="D210" s="205" t="s">
        <v>71</v>
      </c>
      <c r="E210" s="211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08"/>
      <c r="B211" s="208"/>
      <c r="C211" s="210"/>
      <c r="D211" s="206"/>
      <c r="E211" s="212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199">
        <v>2</v>
      </c>
      <c r="C212" s="200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195" t="s">
        <v>220</v>
      </c>
      <c r="C213" s="201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64" t="s">
        <v>230</v>
      </c>
      <c r="C214" s="265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195" t="s">
        <v>32</v>
      </c>
      <c r="B215" s="215"/>
      <c r="C215" s="201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36" t="s">
        <v>129</v>
      </c>
      <c r="B216" s="236"/>
      <c r="C216" s="236"/>
      <c r="D216" s="236"/>
      <c r="E216" s="236"/>
      <c r="F216" s="236"/>
      <c r="G216" s="236"/>
      <c r="H216" s="236"/>
      <c r="I216" s="236"/>
      <c r="J216" s="236"/>
      <c r="K216" s="236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07" t="s">
        <v>82</v>
      </c>
      <c r="B220" s="207" t="s">
        <v>33</v>
      </c>
      <c r="C220" s="209"/>
      <c r="D220" s="205" t="s">
        <v>71</v>
      </c>
      <c r="E220" s="211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08"/>
      <c r="B221" s="208"/>
      <c r="C221" s="210"/>
      <c r="D221" s="206"/>
      <c r="E221" s="212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199">
        <v>2</v>
      </c>
      <c r="C222" s="200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19"/>
      <c r="C224" s="221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19"/>
      <c r="C225" s="221"/>
      <c r="D225" s="21"/>
      <c r="E225" s="21"/>
      <c r="F225" s="114"/>
      <c r="G225" s="7"/>
      <c r="H225" s="74"/>
      <c r="I225" s="74"/>
      <c r="J225" s="7"/>
    </row>
    <row r="226" spans="1:10" x14ac:dyDescent="0.25">
      <c r="A226" s="195" t="s">
        <v>32</v>
      </c>
      <c r="B226" s="215"/>
      <c r="C226" s="201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14" t="s">
        <v>151</v>
      </c>
      <c r="C231" s="214"/>
      <c r="D231" s="125" t="s">
        <v>152</v>
      </c>
    </row>
    <row r="232" spans="1:10" x14ac:dyDescent="0.25">
      <c r="A232" s="131">
        <v>1</v>
      </c>
      <c r="B232" s="281" t="s">
        <v>145</v>
      </c>
      <c r="C232" s="281"/>
      <c r="D232" s="127">
        <f>J21+F32+F41+F59+G74+G90+E105+E120+F137+E148+F160+E171+E184+D194+F206+F215+F226</f>
        <v>13710620.3696904</v>
      </c>
    </row>
    <row r="235" spans="1:10" x14ac:dyDescent="0.25">
      <c r="A235" s="144" t="s">
        <v>244</v>
      </c>
      <c r="B235" s="144"/>
      <c r="C235" s="145"/>
      <c r="D235" s="280" t="s">
        <v>238</v>
      </c>
      <c r="E235" s="280"/>
    </row>
    <row r="236" spans="1:10" x14ac:dyDescent="0.25">
      <c r="C236" s="147"/>
      <c r="D236" s="256" t="s">
        <v>158</v>
      </c>
      <c r="E236" s="256"/>
    </row>
    <row r="237" spans="1:10" x14ac:dyDescent="0.25">
      <c r="A237" s="1" t="s">
        <v>157</v>
      </c>
      <c r="C237" s="145"/>
      <c r="D237" s="280" t="s">
        <v>257</v>
      </c>
      <c r="E237" s="280"/>
    </row>
    <row r="238" spans="1:10" x14ac:dyDescent="0.25">
      <c r="C238" s="147"/>
      <c r="D238" s="256" t="s">
        <v>158</v>
      </c>
      <c r="E238" s="256"/>
    </row>
  </sheetData>
  <mergeCells count="156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6" zoomScale="70" zoomScaleSheetLayoutView="70" workbookViewId="0">
      <selection activeCell="H51" sqref="H51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57"/>
      <c r="F1" s="257"/>
    </row>
    <row r="2" spans="1:31" s="5" customFormat="1" ht="40.5" customHeight="1" x14ac:dyDescent="0.3">
      <c r="A2" s="262" t="s">
        <v>177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58" t="s">
        <v>255</v>
      </c>
      <c r="C3" s="258"/>
      <c r="D3" s="258"/>
      <c r="E3" s="258"/>
      <c r="F3" s="258"/>
      <c r="G3" s="258"/>
      <c r="H3" s="258"/>
      <c r="I3" s="25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25" t="s">
        <v>114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07" t="s">
        <v>82</v>
      </c>
      <c r="B14" s="194" t="s">
        <v>0</v>
      </c>
      <c r="C14" s="194" t="s">
        <v>77</v>
      </c>
      <c r="D14" s="299" t="s">
        <v>31</v>
      </c>
      <c r="E14" s="300"/>
      <c r="F14" s="300"/>
      <c r="G14" s="300"/>
      <c r="H14" s="74"/>
      <c r="I14" s="74"/>
      <c r="J14" s="7"/>
    </row>
    <row r="15" spans="1:31" ht="31.5" x14ac:dyDescent="0.25">
      <c r="A15" s="208"/>
      <c r="B15" s="194"/>
      <c r="C15" s="194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02" t="s">
        <v>24</v>
      </c>
      <c r="B19" s="203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04" t="s">
        <v>127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07" t="s">
        <v>82</v>
      </c>
      <c r="B25" s="207" t="s">
        <v>33</v>
      </c>
      <c r="C25" s="209"/>
      <c r="D25" s="205" t="s">
        <v>71</v>
      </c>
      <c r="E25" s="211" t="s">
        <v>79</v>
      </c>
      <c r="F25" s="226" t="s">
        <v>31</v>
      </c>
      <c r="G25" s="227"/>
      <c r="H25" s="227"/>
      <c r="I25" s="228"/>
      <c r="J25" s="31"/>
    </row>
    <row r="26" spans="1:11" ht="54.75" customHeight="1" x14ac:dyDescent="0.25">
      <c r="A26" s="208"/>
      <c r="B26" s="208"/>
      <c r="C26" s="210"/>
      <c r="D26" s="206"/>
      <c r="E26" s="212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199">
        <v>2</v>
      </c>
      <c r="C27" s="200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19"/>
      <c r="C28" s="221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19"/>
      <c r="C29" s="221"/>
      <c r="D29" s="21"/>
      <c r="E29" s="21"/>
      <c r="F29" s="21"/>
      <c r="G29" s="21"/>
      <c r="H29" s="38"/>
      <c r="I29" s="38"/>
      <c r="J29" s="7"/>
    </row>
    <row r="30" spans="1:11" x14ac:dyDescent="0.25">
      <c r="A30" s="195" t="s">
        <v>32</v>
      </c>
      <c r="B30" s="215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07" t="s">
        <v>82</v>
      </c>
      <c r="B34" s="207" t="s">
        <v>33</v>
      </c>
      <c r="C34" s="209"/>
      <c r="D34" s="205" t="s">
        <v>71</v>
      </c>
      <c r="E34" s="211" t="s">
        <v>79</v>
      </c>
      <c r="F34" s="213" t="s">
        <v>31</v>
      </c>
      <c r="G34" s="213"/>
      <c r="H34" s="213"/>
      <c r="I34" s="213"/>
      <c r="J34" s="31"/>
    </row>
    <row r="35" spans="1:11" ht="54.75" customHeight="1" x14ac:dyDescent="0.25">
      <c r="A35" s="208"/>
      <c r="B35" s="208"/>
      <c r="C35" s="210"/>
      <c r="D35" s="206"/>
      <c r="E35" s="212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199">
        <v>2</v>
      </c>
      <c r="C36" s="200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19"/>
      <c r="C37" s="221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19"/>
      <c r="C38" s="221"/>
      <c r="D38" s="21"/>
      <c r="E38" s="21"/>
      <c r="F38" s="21"/>
      <c r="G38" s="21"/>
      <c r="H38" s="38"/>
      <c r="I38" s="38"/>
      <c r="J38" s="7"/>
    </row>
    <row r="39" spans="1:11" x14ac:dyDescent="0.25">
      <c r="A39" s="195" t="s">
        <v>32</v>
      </c>
      <c r="B39" s="215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6" t="s">
        <v>129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14" t="s">
        <v>151</v>
      </c>
      <c r="C45" s="214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281" t="s">
        <v>153</v>
      </c>
      <c r="C46" s="281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281" t="s">
        <v>26</v>
      </c>
      <c r="C47" s="281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282" t="s">
        <v>155</v>
      </c>
      <c r="C48" s="284"/>
      <c r="D48" s="127">
        <f>G19+I30+I39</f>
        <v>0</v>
      </c>
      <c r="E48" s="128"/>
    </row>
    <row r="49" spans="1:7" s="120" customFormat="1" ht="25.5" customHeight="1" x14ac:dyDescent="0.25">
      <c r="A49" s="282" t="s">
        <v>154</v>
      </c>
      <c r="B49" s="283"/>
      <c r="C49" s="284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280" t="s">
        <v>238</v>
      </c>
      <c r="E52" s="280"/>
      <c r="F52" s="121"/>
      <c r="G52" s="121"/>
    </row>
    <row r="53" spans="1:7" s="120" customFormat="1" x14ac:dyDescent="0.25">
      <c r="A53" s="146"/>
      <c r="B53" s="147"/>
      <c r="C53" s="147"/>
      <c r="D53" s="256" t="s">
        <v>158</v>
      </c>
      <c r="E53" s="256"/>
      <c r="F53" s="256"/>
      <c r="G53" s="256"/>
    </row>
    <row r="54" spans="1:7" s="120" customFormat="1" x14ac:dyDescent="0.25">
      <c r="A54" s="144" t="s">
        <v>176</v>
      </c>
      <c r="B54" s="144"/>
      <c r="C54" s="145"/>
      <c r="D54" s="280" t="s">
        <v>257</v>
      </c>
      <c r="E54" s="280"/>
      <c r="F54" s="121"/>
      <c r="G54" s="121"/>
    </row>
    <row r="55" spans="1:7" s="120" customFormat="1" x14ac:dyDescent="0.25">
      <c r="A55" s="146"/>
      <c r="B55" s="147"/>
      <c r="C55" s="147"/>
      <c r="D55" s="256" t="s">
        <v>158</v>
      </c>
      <c r="E55" s="256"/>
      <c r="F55" s="256"/>
      <c r="G55" s="256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2019-12-17T05:26:07Z</dcterms:modified>
</cp:coreProperties>
</file>